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5480" windowHeight="10785" tabRatio="894" activeTab="6"/>
  </bookViews>
  <sheets>
    <sheet name="Index sheet" sheetId="30" r:id="rId1"/>
    <sheet name="заголов." sheetId="1" r:id="rId2"/>
    <sheet name="цели, виды деят." sheetId="2" r:id="rId3"/>
    <sheet name="услуги" sheetId="3" r:id="rId4"/>
    <sheet name="баланс." sheetId="4" r:id="rId5"/>
    <sheet name="фин. сост." sheetId="5" r:id="rId6"/>
    <sheet name="поступ. и вып." sheetId="6" r:id="rId7"/>
    <sheet name="закупка ТРУ" sheetId="8" r:id="rId8"/>
    <sheet name="врем." sheetId="9" r:id="rId9"/>
    <sheet name="спр." sheetId="10" r:id="rId10"/>
    <sheet name="об. (210) 1" sheetId="11" r:id="rId11"/>
    <sheet name="об.(210) 2" sheetId="12" r:id="rId12"/>
    <sheet name="об. (210) 3" sheetId="13" r:id="rId13"/>
    <sheet name="об. (210) 4" sheetId="14" r:id="rId14"/>
    <sheet name="об. (220)" sheetId="15" r:id="rId15"/>
    <sheet name="об.(230)" sheetId="16" r:id="rId16"/>
    <sheet name="об. (240)" sheetId="18" r:id="rId17"/>
    <sheet name="об. (250)" sheetId="19" r:id="rId18"/>
    <sheet name="об. (260) 1" sheetId="20" r:id="rId19"/>
    <sheet name="об. (260) 2" sheetId="21" r:id="rId20"/>
    <sheet name="об. (260) 3" sheetId="22" r:id="rId21"/>
    <sheet name="об. (260) 4" sheetId="24" r:id="rId22"/>
    <sheet name="об. (260) 5" sheetId="25" r:id="rId23"/>
    <sheet name="об. (260) 6" sheetId="26" r:id="rId24"/>
    <sheet name="об. (260) 7" sheetId="27" r:id="rId25"/>
    <sheet name="об. (260) 8" sheetId="28" r:id="rId26"/>
    <sheet name="сведения о операциях" sheetId="29" r:id="rId27"/>
  </sheets>
  <definedNames>
    <definedName name="___INDEX_SHEET___ASAP_Utilities">'Index sheet'!$A$1</definedName>
    <definedName name="_xlnm._FilterDatabase" localSheetId="8" hidden="1">врем.!$A$4:$C$4</definedName>
    <definedName name="_xlnm._FilterDatabase" localSheetId="7" hidden="1">'закупка ТРУ'!$A$7:$I$7</definedName>
    <definedName name="_xlnm._FilterDatabase" localSheetId="6" hidden="1">'поступ. и вып.'!$A$6:$I$6</definedName>
    <definedName name="_xlnm._FilterDatabase" localSheetId="9" hidden="1">спр.!$A$5:$C$5</definedName>
    <definedName name="_xlnm._FilterDatabase" localSheetId="5" hidden="1">'фин. сост.'!$A$5:$H$28</definedName>
    <definedName name="_xlnm.Print_Titles" localSheetId="4">'фин. сост.'!$3:$5</definedName>
    <definedName name="_xlnm.Print_Titles" localSheetId="8">#REF!</definedName>
    <definedName name="_xlnm.Print_Titles" localSheetId="1">'цели, виды деят.'!#REF!</definedName>
    <definedName name="_xlnm.Print_Titles" localSheetId="7">#REF!</definedName>
    <definedName name="_xlnm.Print_Titles" localSheetId="9">#REF!</definedName>
    <definedName name="_xlnm.Print_Titles" localSheetId="3">баланс.!$2:$4</definedName>
    <definedName name="_xlnm.Print_Titles" localSheetId="5">'поступ. и вып.'!$3:$6</definedName>
    <definedName name="_xlnm.Print_Titles" localSheetId="2">услуги!#REF!</definedName>
    <definedName name="_xlnm.Print_Area" localSheetId="8">врем.!$A$1:$C$8</definedName>
    <definedName name="_xlnm.Print_Area" localSheetId="7">'закупка ТРУ'!$A$1:$L$12</definedName>
    <definedName name="_xlnm.Print_Area" localSheetId="6">'поступ. и вып.'!$A$1:$I$141</definedName>
    <definedName name="_xlnm.Print_Area" localSheetId="26">'сведения о операциях'!$A$1:$FK$72</definedName>
    <definedName name="_xlnm.Print_Area" localSheetId="9">спр.!$A$1:$E$23</definedName>
    <definedName name="_xlnm.Print_Area" localSheetId="3">услуги!$A$1:$L$8</definedName>
    <definedName name="_xlnm.Print_Area" localSheetId="5">'фин. сост.'!$A$1:$C$28</definedName>
  </definedNames>
  <calcPr calcId="114210" fullCalcOnLoad="1"/>
</workbook>
</file>

<file path=xl/calcChain.xml><?xml version="1.0" encoding="utf-8"?>
<calcChain xmlns="http://schemas.openxmlformats.org/spreadsheetml/2006/main">
  <c r="C23" i="5"/>
  <c r="C14"/>
  <c r="D56" i="6"/>
  <c r="D61"/>
  <c r="D104"/>
  <c r="D109"/>
  <c r="F125"/>
  <c r="F111"/>
  <c r="F108"/>
  <c r="F133"/>
  <c r="D127"/>
  <c r="D129"/>
  <c r="D130"/>
  <c r="D131"/>
  <c r="D132"/>
  <c r="D126"/>
  <c r="D118"/>
  <c r="F63"/>
  <c r="F60"/>
  <c r="D60"/>
  <c r="F85"/>
  <c r="F77"/>
  <c r="D83"/>
  <c r="D84"/>
  <c r="D82"/>
  <c r="D70"/>
  <c r="F73" i="28"/>
  <c r="F72"/>
  <c r="F74"/>
  <c r="F37" i="6"/>
  <c r="E33" i="15"/>
  <c r="F22" i="6"/>
  <c r="D47" i="26"/>
  <c r="E45" i="25"/>
  <c r="E133" i="6"/>
  <c r="D133"/>
  <c r="E128"/>
  <c r="D128"/>
  <c r="E120"/>
  <c r="D120"/>
  <c r="D119"/>
  <c r="E115"/>
  <c r="E114"/>
  <c r="D114"/>
  <c r="E85"/>
  <c r="E80"/>
  <c r="E72"/>
  <c r="E67"/>
  <c r="D67"/>
  <c r="E66"/>
  <c r="D66"/>
  <c r="D65"/>
  <c r="D64"/>
  <c r="E74"/>
  <c r="E71"/>
  <c r="E73"/>
  <c r="E65"/>
  <c r="E64"/>
  <c r="D72"/>
  <c r="D73"/>
  <c r="D74"/>
  <c r="D79"/>
  <c r="D81"/>
  <c r="D78"/>
  <c r="E27"/>
  <c r="D27"/>
  <c r="E33"/>
  <c r="D33"/>
  <c r="E46" i="25"/>
  <c r="F34" i="6"/>
  <c r="D48" i="26"/>
  <c r="F35" i="6"/>
  <c r="F36"/>
  <c r="I7"/>
  <c r="J61" i="11"/>
  <c r="I18" i="6"/>
  <c r="D45" i="14"/>
  <c r="D49"/>
  <c r="D51"/>
  <c r="D53"/>
  <c r="D54"/>
  <c r="I19" i="6"/>
  <c r="I17"/>
  <c r="I16"/>
  <c r="I36"/>
  <c r="F64" i="28"/>
  <c r="I37" i="6"/>
  <c r="D10" i="26"/>
  <c r="C11" i="22"/>
  <c r="C9"/>
  <c r="F9"/>
  <c r="E10" i="16"/>
  <c r="D15" i="26"/>
  <c r="F13" i="28"/>
  <c r="R36" i="6"/>
  <c r="F16" i="28"/>
  <c r="F31"/>
  <c r="F26"/>
  <c r="E29" i="16"/>
  <c r="E27"/>
  <c r="E30"/>
  <c r="E26" i="6"/>
  <c r="E19" i="16"/>
  <c r="E19" i="15"/>
  <c r="E22"/>
  <c r="R29" i="6"/>
  <c r="D21" i="26"/>
  <c r="D14"/>
  <c r="D13"/>
  <c r="D12"/>
  <c r="D22"/>
  <c r="D11"/>
  <c r="E35" i="25"/>
  <c r="E33"/>
  <c r="E32"/>
  <c r="E31"/>
  <c r="E28"/>
  <c r="E27"/>
  <c r="E25"/>
  <c r="E18"/>
  <c r="E17"/>
  <c r="E12"/>
  <c r="E11"/>
  <c r="E36"/>
  <c r="E34" i="6"/>
  <c r="C15" i="22"/>
  <c r="C19"/>
  <c r="F19"/>
  <c r="C20"/>
  <c r="D15" i="11"/>
  <c r="J15"/>
  <c r="F12" i="12"/>
  <c r="F13"/>
  <c r="F11"/>
  <c r="F14"/>
  <c r="F11" i="13"/>
  <c r="F12"/>
  <c r="M25" i="6"/>
  <c r="F10" i="28"/>
  <c r="F11"/>
  <c r="F9"/>
  <c r="F17"/>
  <c r="F19"/>
  <c r="F20"/>
  <c r="F21"/>
  <c r="F22"/>
  <c r="F23"/>
  <c r="F24"/>
  <c r="F25"/>
  <c r="F27"/>
  <c r="F28"/>
  <c r="F29"/>
  <c r="F30"/>
  <c r="F32"/>
  <c r="F15"/>
  <c r="F14"/>
  <c r="F12"/>
  <c r="M36" i="6"/>
  <c r="P36"/>
  <c r="F11" i="22"/>
  <c r="F15"/>
  <c r="F20"/>
  <c r="F9" i="20"/>
  <c r="G45" i="11"/>
  <c r="D45"/>
  <c r="D39" i="26"/>
  <c r="M37" i="6"/>
  <c r="M35"/>
  <c r="P35"/>
  <c r="F31" i="12"/>
  <c r="EN58" i="29"/>
  <c r="DP58"/>
  <c r="E9" i="27"/>
  <c r="E41" i="16"/>
  <c r="I26" i="6"/>
  <c r="I23"/>
  <c r="E46" i="27"/>
  <c r="E22" i="19"/>
  <c r="F28" i="6"/>
  <c r="F32" i="12"/>
  <c r="F30"/>
  <c r="D44" i="11"/>
  <c r="J44"/>
  <c r="J74"/>
  <c r="F18" i="6"/>
  <c r="F17"/>
  <c r="D8"/>
  <c r="N35"/>
  <c r="O35"/>
  <c r="D14" i="11"/>
  <c r="J14"/>
  <c r="D13"/>
  <c r="J13"/>
  <c r="D12"/>
  <c r="J12"/>
  <c r="F42" i="28"/>
  <c r="F43"/>
  <c r="M33" i="6"/>
  <c r="P33"/>
  <c r="D18" i="14"/>
  <c r="D16"/>
  <c r="D14"/>
  <c r="D19"/>
  <c r="D10"/>
  <c r="D31" i="26"/>
  <c r="I35" i="6"/>
  <c r="E37" i="27"/>
  <c r="E54" i="25"/>
  <c r="I34" i="6"/>
  <c r="F54" i="28"/>
  <c r="D71" i="11"/>
  <c r="D58"/>
  <c r="D13" i="6"/>
  <c r="J45" i="11"/>
  <c r="E8" i="15"/>
  <c r="E11"/>
  <c r="O32" i="6"/>
  <c r="N32"/>
  <c r="P31"/>
  <c r="P30"/>
  <c r="O28"/>
  <c r="N28"/>
  <c r="O24"/>
  <c r="N24"/>
  <c r="O21"/>
  <c r="N21"/>
  <c r="O18"/>
  <c r="N18"/>
  <c r="F18" i="22"/>
  <c r="E28" i="27"/>
  <c r="E27"/>
  <c r="E26"/>
  <c r="E25"/>
  <c r="E24"/>
  <c r="E23"/>
  <c r="E29"/>
  <c r="D35" i="14"/>
  <c r="D33"/>
  <c r="D31"/>
  <c r="D27"/>
  <c r="P26" i="6"/>
  <c r="D43" i="11"/>
  <c r="J43"/>
  <c r="D42"/>
  <c r="J42"/>
  <c r="E10" i="27"/>
  <c r="E11"/>
  <c r="E12"/>
  <c r="E13"/>
  <c r="E14"/>
  <c r="E8" i="19"/>
  <c r="E11"/>
  <c r="E28" i="6"/>
  <c r="D28"/>
  <c r="D38"/>
  <c r="D39"/>
  <c r="D40"/>
  <c r="D41"/>
  <c r="D42"/>
  <c r="D43"/>
  <c r="D44"/>
  <c r="D45"/>
  <c r="E22" i="16"/>
  <c r="E25" i="6"/>
  <c r="D25"/>
  <c r="F10" i="22"/>
  <c r="F12"/>
  <c r="F13"/>
  <c r="F14"/>
  <c r="F16"/>
  <c r="F17"/>
  <c r="E9" i="16"/>
  <c r="E14"/>
  <c r="E24" i="6"/>
  <c r="E23"/>
  <c r="D23"/>
  <c r="E9" i="8"/>
  <c r="F9"/>
  <c r="E11"/>
  <c r="F11"/>
  <c r="E12"/>
  <c r="F12"/>
  <c r="D9"/>
  <c r="D11"/>
  <c r="D12"/>
  <c r="G29" i="6"/>
  <c r="H29"/>
  <c r="F23"/>
  <c r="G23"/>
  <c r="H23"/>
  <c r="G17"/>
  <c r="G16"/>
  <c r="G15"/>
  <c r="G7"/>
  <c r="H17"/>
  <c r="H16"/>
  <c r="H15"/>
  <c r="H7"/>
  <c r="F10" i="20"/>
  <c r="F13"/>
  <c r="E30" i="6"/>
  <c r="F11" i="20"/>
  <c r="F12"/>
  <c r="E12" i="21"/>
  <c r="E31" i="6"/>
  <c r="D31"/>
  <c r="J29" i="11"/>
  <c r="J28"/>
  <c r="J32"/>
  <c r="M20" i="6"/>
  <c r="P20"/>
  <c r="J27" i="11"/>
  <c r="F29" i="12"/>
  <c r="F37"/>
  <c r="F20" i="6"/>
  <c r="D24"/>
  <c r="P37"/>
  <c r="D26"/>
  <c r="F55"/>
  <c r="M27"/>
  <c r="F19" i="12"/>
  <c r="E20" i="6"/>
  <c r="D20"/>
  <c r="E35"/>
  <c r="D71"/>
  <c r="E119"/>
  <c r="J48" i="11"/>
  <c r="F34" i="28"/>
  <c r="D125" i="6"/>
  <c r="I8" i="8"/>
  <c r="E125" i="6"/>
  <c r="E37"/>
  <c r="D37"/>
  <c r="M34"/>
  <c r="M32"/>
  <c r="P32"/>
  <c r="I10" i="8"/>
  <c r="F10"/>
  <c r="F8"/>
  <c r="P27" i="6"/>
  <c r="P34"/>
  <c r="D30"/>
  <c r="M22"/>
  <c r="F16"/>
  <c r="P25"/>
  <c r="M24"/>
  <c r="P24"/>
  <c r="D108"/>
  <c r="F103"/>
  <c r="E15" i="27"/>
  <c r="E36" i="6"/>
  <c r="D36"/>
  <c r="D36" i="14"/>
  <c r="M23" i="6"/>
  <c r="P23"/>
  <c r="I29"/>
  <c r="I15"/>
  <c r="J18" i="11"/>
  <c r="D34" i="6"/>
  <c r="E21"/>
  <c r="D21"/>
  <c r="E77"/>
  <c r="D80"/>
  <c r="D35"/>
  <c r="E22"/>
  <c r="D22"/>
  <c r="M29"/>
  <c r="F21" i="22"/>
  <c r="E32" i="6"/>
  <c r="D32"/>
  <c r="F29"/>
  <c r="E63"/>
  <c r="E57"/>
  <c r="D115"/>
  <c r="D113"/>
  <c r="D112"/>
  <c r="D111"/>
  <c r="E113"/>
  <c r="E112"/>
  <c r="E111"/>
  <c r="E105"/>
  <c r="D85"/>
  <c r="D105"/>
  <c r="D103"/>
  <c r="E103"/>
  <c r="P29"/>
  <c r="M28"/>
  <c r="P28"/>
  <c r="E19"/>
  <c r="D19"/>
  <c r="E29"/>
  <c r="D29"/>
  <c r="G8" i="8"/>
  <c r="D57" i="6"/>
  <c r="D55"/>
  <c r="E55"/>
  <c r="D77"/>
  <c r="M19"/>
  <c r="E18"/>
  <c r="F15"/>
  <c r="F12"/>
  <c r="M21"/>
  <c r="P21"/>
  <c r="P22"/>
  <c r="D12"/>
  <c r="F7"/>
  <c r="M18"/>
  <c r="P18"/>
  <c r="P19"/>
  <c r="D8" i="8"/>
  <c r="G10"/>
  <c r="D10"/>
  <c r="D18" i="6"/>
  <c r="E17"/>
  <c r="H8" i="8"/>
  <c r="D63" i="6"/>
  <c r="E16"/>
  <c r="D17"/>
  <c r="H10" i="8"/>
  <c r="E10"/>
  <c r="E8"/>
  <c r="E15" i="6"/>
  <c r="D16"/>
  <c r="E9"/>
  <c r="D15"/>
  <c r="D9"/>
  <c r="E7"/>
  <c r="D7"/>
</calcChain>
</file>

<file path=xl/sharedStrings.xml><?xml version="1.0" encoding="utf-8"?>
<sst xmlns="http://schemas.openxmlformats.org/spreadsheetml/2006/main" count="1712" uniqueCount="617">
  <si>
    <t/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</si>
  <si>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</si>
  <si>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</si>
  <si>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</si>
  <si>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</si>
  <si>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</si>
  <si>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</si>
  <si>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</si>
  <si>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</si>
  <si>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</si>
  <si>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</si>
  <si>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</si>
  <si>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</si>
  <si>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</si>
  <si>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</si>
  <si>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</si>
  <si>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</si>
  <si>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</si>
  <si>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</si>
  <si>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</si>
  <si>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</si>
  <si>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</si>
  <si>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</si>
  <si>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</si>
  <si>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</si>
  <si>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</si>
  <si>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</si>
  <si>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</si>
  <si>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</si>
  <si>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</si>
  <si>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</si>
  <si>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</si>
  <si>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</si>
  <si>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</si>
  <si>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</si>
  <si>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</si>
  <si>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</si>
  <si>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</si>
  <si>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</si>
  <si>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</si>
  <si>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</si>
  <si>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</si>
  <si>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</si>
  <si>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</si>
  <si>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</si>
  <si>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</si>
  <si>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</si>
  <si>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</si>
  <si>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</si>
  <si>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</si>
  <si>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</si>
  <si>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</si>
  <si>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</si>
  <si>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</si>
  <si>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</si>
  <si>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</si>
  <si>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</si>
  <si>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</si>
  <si>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</si>
  <si>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</si>
  <si>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</si>
  <si>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</si>
  <si>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</si>
  <si>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должность руководителя органа, осуществляющего фукнции и полномочия учредителя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</si>
  <si>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</si>
  <si>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</si>
  <si>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</si>
  <si>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</si>
  <si>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</si>
  <si>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</si>
  <si>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</si>
  <si>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</si>
  <si>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</si>
  <si>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</si>
  <si>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</si>
  <si>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</si>
  <si>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</si>
  <si>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</si>
  <si>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</si>
  <si>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</si>
  <si>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</si>
  <si>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Сведения о балансовой стоимости имущества учреждения по состоянию на (дата составления плана)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</si>
  <si>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</si>
  <si>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</si>
  <si>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</si>
  <si>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</si>
  <si>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</si>
  <si>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</si>
  <si>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по состоянию на (последняя отчетная дата, предшествующая дате составления плана)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</si>
  <si>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</si>
  <si>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</si>
  <si>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</si>
  <si>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</si>
  <si>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</si>
  <si>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</si>
  <si>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</si>
  <si>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</si>
  <si>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</si>
  <si>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</si>
  <si>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</si>
  <si>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</si>
  <si>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</si>
  <si>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</si>
  <si>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</si>
  <si>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</si>
  <si>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</si>
  <si>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</si>
  <si>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</si>
  <si>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</si>
  <si>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</si>
  <si>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</si>
  <si>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</si>
  <si>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</si>
  <si>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</si>
  <si>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</si>
  <si>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</si>
  <si>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</si>
  <si>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</si>
  <si>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</si>
  <si>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</si>
  <si>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</si>
  <si>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</si>
  <si>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</si>
  <si>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</si>
  <si>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</si>
  <si>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</si>
  <si>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</si>
  <si>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</si>
  <si>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</si>
  <si>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</si>
  <si>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</si>
  <si>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</si>
  <si>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</si>
  <si>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</si>
  <si>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</si>
  <si>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</si>
  <si>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</si>
  <si>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</si>
  <si>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</si>
  <si>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</si>
  <si>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</si>
  <si>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</si>
  <si>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</si>
  <si>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</si>
  <si>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</si>
  <si>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</si>
  <si>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</si>
  <si>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</si>
  <si>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</si>
  <si>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</si>
  <si>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</si>
  <si>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</si>
  <si>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</si>
  <si>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</si>
  <si>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Таблица 2.1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</si>
  <si>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</si>
  <si>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</si>
  <si>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</si>
  <si>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</si>
  <si>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</si>
  <si>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</si>
  <si>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</si>
  <si>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</si>
  <si>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</si>
  <si>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</si>
  <si>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</si>
  <si>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</si>
  <si>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</si>
  <si>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</si>
  <si>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</si>
  <si>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</si>
  <si>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</si>
  <si>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</si>
  <si>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</si>
  <si>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</si>
  <si>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</si>
  <si>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</si>
  <si>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</si>
  <si>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</si>
  <si>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</si>
  <si>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</si>
  <si>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</si>
  <si>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</si>
  <si>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2019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</si>
  <si>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</si>
  <si>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опционально</t>
  </si>
  <si>
    <t>Расчеты (обоснования) к плану финансово-хозяйственной деятельности государственного учрежения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</si>
  <si>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</si>
  <si>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</si>
  <si>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</si>
  <si>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</si>
  <si>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</si>
  <si>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</si>
  <si>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</si>
  <si>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</si>
  <si>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</si>
  <si>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</si>
  <si>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</si>
  <si>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</si>
  <si>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</si>
  <si>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</si>
  <si>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</si>
  <si>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</si>
  <si>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</si>
  <si>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</si>
  <si>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</si>
  <si>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</si>
  <si>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</si>
  <si>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</si>
  <si>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</si>
  <si>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</si>
  <si>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</si>
  <si>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</si>
  <si>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</si>
  <si>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</si>
  <si>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</si>
  <si>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</si>
  <si>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</si>
  <si>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</si>
  <si>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</si>
  <si>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</si>
  <si>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</si>
  <si>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</si>
  <si>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</si>
  <si>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</si>
  <si>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</si>
  <si>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</si>
  <si>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</si>
  <si>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</si>
  <si>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</si>
  <si>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</si>
  <si>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</si>
  <si>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</si>
  <si>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</si>
  <si>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</si>
  <si>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</si>
  <si>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</si>
  <si>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</si>
  <si>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</si>
  <si>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</si>
  <si>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</si>
  <si>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</si>
  <si>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</si>
  <si>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</si>
  <si>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</si>
  <si>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</si>
  <si>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</si>
  <si>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</si>
  <si>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</si>
  <si>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</si>
  <si>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</si>
  <si>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</si>
  <si>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</si>
  <si>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</si>
  <si>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</si>
  <si>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</si>
  <si>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</si>
  <si>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</si>
  <si>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</si>
  <si>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</si>
  <si>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</si>
  <si>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</si>
  <si>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</si>
  <si>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</si>
  <si>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</si>
  <si>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</si>
  <si>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</si>
  <si>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</si>
  <si>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</si>
  <si>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</si>
  <si>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</si>
  <si>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</si>
  <si>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</si>
  <si>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</si>
  <si>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</si>
  <si>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</si>
  <si>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</si>
  <si>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</si>
  <si>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</si>
  <si>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</si>
  <si>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</si>
  <si>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</si>
  <si>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</si>
  <si>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</si>
  <si>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</si>
  <si>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</si>
  <si>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</si>
  <si>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</si>
  <si>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</si>
  <si>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</si>
  <si>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</si>
  <si>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</si>
  <si>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</si>
  <si>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</si>
  <si>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</si>
  <si>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</si>
  <si>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</si>
  <si>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</si>
  <si>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</si>
  <si>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</si>
  <si>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</si>
  <si>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</si>
  <si>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</si>
  <si>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</si>
  <si>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</si>
  <si>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</si>
  <si>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</si>
  <si>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</si>
  <si>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</si>
  <si>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</si>
  <si>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</si>
  <si>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</si>
  <si>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</si>
  <si>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</si>
  <si>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</si>
  <si>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</si>
  <si>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</si>
  <si>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</si>
  <si>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</si>
  <si>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</si>
  <si>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</si>
  <si>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</si>
  <si>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</si>
  <si>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</si>
  <si>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</si>
  <si>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</si>
  <si>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</si>
  <si>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</si>
  <si>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</si>
  <si>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</si>
  <si>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</si>
  <si>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</si>
  <si>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</si>
  <si>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</si>
  <si>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</si>
  <si>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</si>
  <si>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</si>
  <si>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</si>
  <si>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</si>
  <si>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</si>
  <si>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</si>
  <si>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</si>
  <si>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</si>
  <si>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</si>
  <si>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</si>
  <si>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</si>
  <si>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</si>
  <si>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</si>
  <si>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</si>
  <si>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</si>
  <si>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</si>
  <si>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</si>
  <si>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</si>
  <si>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</si>
  <si>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</si>
  <si>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</si>
  <si>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</si>
  <si>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</si>
  <si>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</si>
  <si>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</si>
  <si>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</si>
  <si>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</si>
  <si>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</si>
  <si>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</si>
  <si>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</si>
  <si>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</si>
  <si>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</si>
  <si>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</si>
  <si>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</si>
  <si>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</si>
  <si>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</si>
  <si>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</si>
  <si>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</si>
  <si>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</si>
  <si>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</si>
  <si>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</si>
  <si>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</si>
  <si>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</si>
  <si>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</si>
  <si>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</si>
  <si>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</si>
  <si>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</si>
  <si>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</si>
  <si>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</si>
  <si>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</si>
  <si>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</si>
  <si>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</si>
  <si>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</si>
  <si>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</si>
  <si>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</si>
  <si>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</si>
  <si>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</si>
  <si>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</si>
  <si>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</si>
  <si>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</si>
  <si>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</si>
  <si>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</si>
  <si>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АУП</t>
  </si>
  <si>
    <t>Педагогические работники</t>
  </si>
  <si>
    <t>МОП</t>
  </si>
  <si>
    <t>1.1. Расчеты (обоснования) расходов на оплату труда (материальная помощь к отпуску)</t>
  </si>
  <si>
    <t>Фонд оплаты труда в год, рублей (гр.3 х гр.4 х (1 + гр.8/100) х гр.9 х 1</t>
  </si>
  <si>
    <t>Местный бюджет</t>
  </si>
  <si>
    <t>Меры соц.поддержки педагогическим работникам</t>
  </si>
  <si>
    <t>Налог на загрязнение</t>
  </si>
  <si>
    <t>Интернет</t>
  </si>
  <si>
    <t>Мед.осмотр</t>
  </si>
  <si>
    <t>не указано</t>
  </si>
  <si>
    <t>Очная</t>
  </si>
  <si>
    <t>услуга</t>
  </si>
  <si>
    <t>Зам.руководителя</t>
  </si>
  <si>
    <t>Призы победителям соревнований</t>
  </si>
  <si>
    <t>Водоотведение</t>
  </si>
  <si>
    <t>АС машина</t>
  </si>
  <si>
    <t>местный бюджет</t>
  </si>
  <si>
    <t>Охрана объекта</t>
  </si>
  <si>
    <t>Краска</t>
  </si>
  <si>
    <t>Областной бюджет</t>
  </si>
  <si>
    <t>Областной бджет</t>
  </si>
  <si>
    <t>ВДПО проверка кач-ва огнезащит.обработки</t>
  </si>
  <si>
    <t>ИП Волков огнезащитная обработка чердачных помещений</t>
  </si>
  <si>
    <t>Спецмонтажсервис т/о пож.сигнализации</t>
  </si>
  <si>
    <t>ООО Эффект т/о теплосчетчиков</t>
  </si>
  <si>
    <t>Стулья</t>
  </si>
  <si>
    <t>Стол</t>
  </si>
  <si>
    <t>Холодильник</t>
  </si>
  <si>
    <t>13</t>
  </si>
  <si>
    <t>14</t>
  </si>
  <si>
    <t>15</t>
  </si>
  <si>
    <t>16</t>
  </si>
  <si>
    <t>17</t>
  </si>
  <si>
    <t>19</t>
  </si>
  <si>
    <t>шт.</t>
  </si>
  <si>
    <t>Шифер</t>
  </si>
  <si>
    <t>Доски разделочные</t>
  </si>
  <si>
    <t>Ведро эмалир.</t>
  </si>
  <si>
    <t>Нож</t>
  </si>
  <si>
    <t>Кастрюля</t>
  </si>
  <si>
    <t>МБОУ КСОШ №1</t>
  </si>
  <si>
    <t>ИНН (соответствует коду учреждения в справочнике) 3216004290</t>
  </si>
  <si>
    <t>ПОЛУЧЕНИЕ ОБЩЕДОСТУПНОГО,БЕСПЛАТНОГО ОБЩЕГО ОБРАЗОВАНИЯ,РЕАЛИЗАЦИЯ ГОСУДАРСТВЕННЫХ ОБЩЕОБРАЗОВАТЕЛЬНЫХ ПРОГРАММ</t>
  </si>
  <si>
    <t>ОСНОВНОЕ ОБЩЕЕ И СРЕДНЕЕ (ПОЛНОЕ)ОБЩЕЕ ОБРАЗОВАНИЕ</t>
  </si>
  <si>
    <t>11791000301000201003101</t>
  </si>
  <si>
    <t>11.791.0</t>
  </si>
  <si>
    <t>Реализация основных общеобразовательных программ основного  общего образования</t>
  </si>
  <si>
    <t>проходящие обучение по состоянию здоровья на дому</t>
  </si>
  <si>
    <t>государственная (муниципальная) услуга или работа бесплатная</t>
  </si>
  <si>
    <t>80.21.1</t>
  </si>
  <si>
    <t xml:space="preserve">Физические лица </t>
  </si>
  <si>
    <t>11791000301000101004101</t>
  </si>
  <si>
    <t>11794000301000101001101</t>
  </si>
  <si>
    <t>11.794.0</t>
  </si>
  <si>
    <t>Реализация основных общеобразовательных программ среднего  общего образования</t>
  </si>
  <si>
    <t>80.21.2</t>
  </si>
  <si>
    <t>11794000301000201000101</t>
  </si>
  <si>
    <t>1064</t>
  </si>
  <si>
    <t>1064          Местный бюджет</t>
  </si>
  <si>
    <t>212,222,226</t>
  </si>
  <si>
    <t>Местный бджет</t>
  </si>
  <si>
    <t>ООО Авеню Авто(Плавна)ООО Брянск запчасть(Чуровичи) Т/о и диагностика</t>
  </si>
  <si>
    <t>АТП т/о автобуса</t>
  </si>
  <si>
    <t>ООО Транспортного логист. Центр (обслуж.борт.навигац. Оборуд. С модулем ГЛОНАС)</t>
  </si>
  <si>
    <t>ремонт холод.</t>
  </si>
  <si>
    <t>замена оконных блоков</t>
  </si>
  <si>
    <t xml:space="preserve">ремонт системы отопления </t>
  </si>
  <si>
    <t>ФГУП Охрана т/о сит. сигн.</t>
  </si>
  <si>
    <t>ООО Кварта обслуж. пожарная сигнализация</t>
  </si>
  <si>
    <t>АТП предрейс. Осмотор</t>
  </si>
  <si>
    <t>Бензин</t>
  </si>
  <si>
    <t>областной бюджет</t>
  </si>
  <si>
    <t>Инвентарь</t>
  </si>
  <si>
    <t>Областной  бюджет</t>
  </si>
  <si>
    <t xml:space="preserve">Материальные запасы </t>
  </si>
  <si>
    <t xml:space="preserve">школы </t>
  </si>
  <si>
    <t>гпд</t>
  </si>
  <si>
    <t>итого</t>
  </si>
  <si>
    <t>обл.</t>
  </si>
  <si>
    <t>мест</t>
  </si>
  <si>
    <t xml:space="preserve">внебюджет </t>
  </si>
  <si>
    <t xml:space="preserve">Спонсорская </t>
  </si>
  <si>
    <t>внебюджет</t>
  </si>
  <si>
    <t>материальные запасы</t>
  </si>
  <si>
    <t>из них на питание</t>
  </si>
  <si>
    <t>иные цели</t>
  </si>
  <si>
    <t>оплата труда</t>
  </si>
  <si>
    <t>Работы по содержанию имущества</t>
  </si>
  <si>
    <t>Глава администрации Климовского района Брянской области</t>
  </si>
  <si>
    <t>Кубарев С. В.</t>
  </si>
  <si>
    <t>бюджет Климовского района</t>
  </si>
  <si>
    <t>15628151</t>
  </si>
  <si>
    <t>906</t>
  </si>
  <si>
    <t>02103494</t>
  </si>
  <si>
    <t>643</t>
  </si>
  <si>
    <t>0</t>
  </si>
  <si>
    <t>Мероприятия по проведению комплексных мер противодействия злоупотреблению наркотиками и их незаконному обороту</t>
  </si>
  <si>
    <t>90602</t>
  </si>
  <si>
    <t>Мероприятия по проведению оздоровительной кампании детей за счет средств бюджета района</t>
  </si>
  <si>
    <t>90612</t>
  </si>
  <si>
    <t>906 0707 06013S4790 612</t>
  </si>
  <si>
    <t>Мероприятия по обеспечению питанием обучающихся</t>
  </si>
  <si>
    <t>90615</t>
  </si>
  <si>
    <t>Субсидии муниципальным образованиям для проведения лагерей с дневным пребыванием на базе учреждений образования и спорта</t>
  </si>
  <si>
    <t>8047</t>
  </si>
  <si>
    <t>Юхневская Л. В.</t>
  </si>
  <si>
    <t>2 - 11 - 53</t>
  </si>
  <si>
    <t>3216004290/324101001</t>
  </si>
  <si>
    <t>47881083</t>
  </si>
  <si>
    <t>УТВЕРЖДАЮ:  Кубарев С.В.</t>
  </si>
  <si>
    <t>Ц9285</t>
  </si>
  <si>
    <t>Код вида расходов:611</t>
  </si>
  <si>
    <t>Источник финансового обеспечения:612</t>
  </si>
  <si>
    <t>Директор</t>
  </si>
  <si>
    <t>Веретехина Н.М.</t>
  </si>
  <si>
    <t>Гл.бух.</t>
  </si>
  <si>
    <t>Юхневская Л.В.</t>
  </si>
  <si>
    <t>Исп.</t>
  </si>
  <si>
    <t>Шевченко В.В.</t>
  </si>
  <si>
    <t xml:space="preserve">Доход от собственности </t>
  </si>
  <si>
    <t>темат служб. И перед. Дан.</t>
  </si>
  <si>
    <t>2020 год</t>
  </si>
  <si>
    <t>Лампы</t>
  </si>
  <si>
    <t>тонер</t>
  </si>
  <si>
    <t>обл</t>
  </si>
  <si>
    <t>Вед. Экономист</t>
  </si>
  <si>
    <t>п.г.т.КЛИМОВО, ул.  СОВЕТСКАЯ,61</t>
  </si>
  <si>
    <t>90608</t>
  </si>
  <si>
    <t>90603</t>
  </si>
  <si>
    <t xml:space="preserve"> АДМИНИСТРАЦИЯ КЛИМОВСКОГО РАЙОНА БРЯНСКОЙ ОБЛАСТИ</t>
  </si>
  <si>
    <t>Администрация Климовского района</t>
  </si>
  <si>
    <t>охрана обькта</t>
  </si>
  <si>
    <t>3.3. Расчет (обоснование) расходов на оплату прочих налогов и сборов (строка 233) внебюджет</t>
  </si>
  <si>
    <t>прочие налоги</t>
  </si>
  <si>
    <t>прочие налог</t>
  </si>
  <si>
    <t>расход на т/о</t>
  </si>
  <si>
    <t>провед акарацидной обработки</t>
  </si>
  <si>
    <t>энергетич осбледование</t>
  </si>
  <si>
    <t>предрейсовый осмотр водителей</t>
  </si>
  <si>
    <t>приобритение сертиф-го ключа</t>
  </si>
  <si>
    <t>шиномонтаж</t>
  </si>
  <si>
    <t>изгот бланоч продукции</t>
  </si>
  <si>
    <t>медосмотр</t>
  </si>
  <si>
    <t>225</t>
  </si>
  <si>
    <t>340</t>
  </si>
  <si>
    <t>906 0702 0601281150 612</t>
  </si>
  <si>
    <t>Мероприятия по работе с детьми и молодежью</t>
  </si>
  <si>
    <t>906 0702 0601282350 612</t>
  </si>
  <si>
    <t>226</t>
  </si>
  <si>
    <t>компенсация расходов по проезду в свыходное пособие</t>
  </si>
  <si>
    <t>граждан. Ответственность</t>
  </si>
  <si>
    <t>прочие работы</t>
  </si>
  <si>
    <t>"         _"__января_2019_г.</t>
  </si>
  <si>
    <t>на 2019 год и на плановый период 2020 и 2021 годов</t>
  </si>
  <si>
    <t>Дата составления:  09 января  2019 года</t>
  </si>
  <si>
    <t>Показатели по поступлениям и выплатам учреждения 
 на 09.01.2019 год</t>
  </si>
  <si>
    <t>на 2019 год (очередной финансовый год)</t>
  </si>
  <si>
    <t>на 2020год (первый год планового периода)</t>
  </si>
  <si>
    <t>на 2021 год (второй год планового периода)</t>
  </si>
  <si>
    <t>Сведения о средствах, поступающих во временное распоряжение учреждения
на 2019 год</t>
  </si>
  <si>
    <t>2010 год</t>
  </si>
  <si>
    <t>января</t>
  </si>
  <si>
    <t>09</t>
  </si>
  <si>
    <t>Показатели по поступлениям и выплатам учреждения 
 на 2020 год</t>
  </si>
  <si>
    <t>Показатели по поступлениям и выплатам учреждения 
 на 2021год</t>
  </si>
  <si>
    <t>очистка сточных вод</t>
  </si>
  <si>
    <t>Агропромэнерго лаб. Исследования</t>
  </si>
  <si>
    <t>ООО Эффект поверка приборов учета</t>
  </si>
  <si>
    <t>Подписка "Учительская газета"</t>
  </si>
  <si>
    <t xml:space="preserve">Питание </t>
  </si>
  <si>
    <t>Питание малообеспеченные</t>
  </si>
  <si>
    <t>Питание дети инвалиды</t>
  </si>
  <si>
    <t>Моторное масло тосол</t>
  </si>
  <si>
    <t>стекло оконное</t>
  </si>
  <si>
    <t>Обучение по нормам в тепловых установках</t>
  </si>
  <si>
    <t>услуги по дистанц.обслуж. Радиоманиторинга</t>
  </si>
  <si>
    <t>Страхование автобуса</t>
  </si>
  <si>
    <t>Кастюм</t>
  </si>
  <si>
    <t>Халат</t>
  </si>
  <si>
    <t>Бумага</t>
  </si>
  <si>
    <t>Катридж</t>
  </si>
  <si>
    <t>моющие средства</t>
  </si>
  <si>
    <t>Аттестаты</t>
  </si>
  <si>
    <t>Медали</t>
  </si>
  <si>
    <t>Сковорода чугунная</t>
  </si>
  <si>
    <t>Миска</t>
  </si>
  <si>
    <t>Тарелки</t>
  </si>
  <si>
    <t>Запчасти на автобус</t>
  </si>
  <si>
    <t>18</t>
  </si>
  <si>
    <t>20</t>
  </si>
  <si>
    <t>21</t>
  </si>
  <si>
    <t>22</t>
  </si>
  <si>
    <t>23</t>
  </si>
  <si>
    <t>24</t>
  </si>
  <si>
    <t>обл.бюджет</t>
  </si>
  <si>
    <t>иные  цели</t>
  </si>
  <si>
    <t>доплата к субвенции</t>
  </si>
  <si>
    <t>согласно постановления</t>
  </si>
  <si>
    <t>бензин</t>
  </si>
  <si>
    <t>иные выплаты текущего характера</t>
  </si>
  <si>
    <t>Мероприятия по обеспечению комплексной безопасности муниципальных учреждений</t>
  </si>
  <si>
    <t>906 0702 0601282430612</t>
  </si>
  <si>
    <t>Мероприятия в сфере повышения энергетической эффективности и обеспечения энергосбережения в муниципальных учреждениях</t>
  </si>
  <si>
    <t>90601</t>
  </si>
  <si>
    <t>906 0702 0601283260612</t>
  </si>
  <si>
    <t>346</t>
  </si>
  <si>
    <t>349</t>
  </si>
  <si>
    <t>Мероприятия, направленные на укрепление здоровья населения Климовского района</t>
  </si>
  <si>
    <t>90604</t>
  </si>
  <si>
    <t>906 0702 0601182500612</t>
  </si>
  <si>
    <t>342</t>
  </si>
  <si>
    <t>906 0702 0601282360612</t>
  </si>
  <si>
    <t>296</t>
  </si>
  <si>
    <t>Мероприятия по совершенствованию деятельности по обеспечению безопасности дорожного движения</t>
  </si>
  <si>
    <t>90607</t>
  </si>
  <si>
    <t>906 0702 0601281660 612</t>
  </si>
  <si>
    <t>Мероприятия по улучшению условия охраны труда</t>
  </si>
  <si>
    <t>90605</t>
  </si>
  <si>
    <t>906 0702 0601282440612</t>
  </si>
</sst>
</file>

<file path=xl/styles.xml><?xml version="1.0" encoding="utf-8"?>
<styleSheet xmlns="http://schemas.openxmlformats.org/spreadsheetml/2006/main">
  <numFmts count="8"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_ ;\-0\ "/>
    <numFmt numFmtId="168" formatCode="#,##0.00_ ;\-#,##0.00\ "/>
    <numFmt numFmtId="169" formatCode="#,##0_ ;\-#,##0\ "/>
    <numFmt numFmtId="170" formatCode="_-* #,##0.000&quot;р.&quot;_-;\-* #,##0.000&quot;р.&quot;_-;_-* &quot;-&quot;???&quot;р.&quot;_-;_-@_-"/>
    <numFmt numFmtId="171" formatCode="0.00_ ;\-0.00\ "/>
  </numFmts>
  <fonts count="20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165" fontId="0" fillId="0" borderId="0">
      <alignment vertical="top" wrapText="1"/>
    </xf>
    <xf numFmtId="165" fontId="19" fillId="0" borderId="0" applyNumberFormat="0" applyFill="0" applyBorder="0" applyAlignment="0" applyProtection="0">
      <alignment vertical="top" wrapText="1"/>
    </xf>
    <xf numFmtId="0" fontId="2" fillId="0" borderId="0"/>
    <xf numFmtId="166" fontId="4" fillId="0" borderId="0" applyFont="0" applyFill="0" applyBorder="0" applyAlignment="0" applyProtection="0"/>
  </cellStyleXfs>
  <cellXfs count="351">
    <xf numFmtId="165" fontId="0" fillId="0" borderId="0" xfId="0" applyNumberFormat="1" applyFont="1" applyFill="1" applyAlignment="1">
      <alignment vertical="top" wrapText="1"/>
    </xf>
    <xf numFmtId="165" fontId="1" fillId="0" borderId="0" xfId="0" applyNumberFormat="1" applyFont="1" applyFill="1" applyAlignment="1">
      <alignment vertical="top" wrapText="1"/>
    </xf>
    <xf numFmtId="165" fontId="6" fillId="0" borderId="0" xfId="0" applyNumberFormat="1" applyFont="1" applyFill="1" applyAlignment="1">
      <alignment vertical="top"/>
    </xf>
    <xf numFmtId="165" fontId="6" fillId="0" borderId="1" xfId="0" applyNumberFormat="1" applyFont="1" applyFill="1" applyBorder="1" applyAlignment="1">
      <alignment vertical="top"/>
    </xf>
    <xf numFmtId="165" fontId="6" fillId="0" borderId="2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vertical="top"/>
    </xf>
    <xf numFmtId="165" fontId="6" fillId="0" borderId="2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/>
    </xf>
    <xf numFmtId="167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vertical="center" wrapText="1" indent="2"/>
    </xf>
    <xf numFmtId="49" fontId="6" fillId="0" borderId="1" xfId="0" applyNumberFormat="1" applyFont="1" applyFill="1" applyBorder="1" applyAlignment="1"/>
    <xf numFmtId="165" fontId="6" fillId="0" borderId="2" xfId="0" applyNumberFormat="1" applyFont="1" applyFill="1" applyBorder="1" applyAlignment="1">
      <alignment horizontal="center" vertical="center"/>
    </xf>
    <xf numFmtId="167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166" fontId="6" fillId="0" borderId="0" xfId="3" applyFont="1" applyFill="1" applyAlignment="1">
      <alignment vertical="center" wrapText="1"/>
    </xf>
    <xf numFmtId="165" fontId="6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6" fontId="6" fillId="0" borderId="3" xfId="3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6" fontId="5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166" fontId="6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left" vertical="center" wrapText="1" indent="2"/>
    </xf>
    <xf numFmtId="0" fontId="6" fillId="0" borderId="3" xfId="0" applyNumberFormat="1" applyFont="1" applyFill="1" applyBorder="1" applyAlignment="1">
      <alignment horizontal="left" vertical="center" wrapText="1" indent="4"/>
    </xf>
    <xf numFmtId="0" fontId="6" fillId="0" borderId="3" xfId="0" applyNumberFormat="1" applyFont="1" applyFill="1" applyBorder="1" applyAlignment="1">
      <alignment horizontal="left" vertical="center" wrapText="1" indent="5"/>
    </xf>
    <xf numFmtId="0" fontId="6" fillId="0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horizontal="righ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left"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>
      <alignment horizontal="left" vertical="center" wrapText="1" indent="2"/>
    </xf>
    <xf numFmtId="14" fontId="6" fillId="0" borderId="0" xfId="0" applyNumberFormat="1" applyFont="1" applyFill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165" fontId="6" fillId="0" borderId="2" xfId="0" quotePrefix="1" applyNumberFormat="1" applyFont="1" applyFill="1" applyBorder="1" applyAlignment="1">
      <alignment horizontal="center" vertical="center" wrapText="1"/>
    </xf>
    <xf numFmtId="165" fontId="6" fillId="0" borderId="2" xfId="0" quotePrefix="1" applyNumberFormat="1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>
      <alignment horizontal="left" vertical="center" wrapText="1" indent="3"/>
    </xf>
    <xf numFmtId="49" fontId="6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right" vertical="center"/>
    </xf>
    <xf numFmtId="0" fontId="7" fillId="0" borderId="0" xfId="2" applyNumberFormat="1" applyFont="1" applyBorder="1" applyAlignment="1">
      <alignment horizontal="left" wrapText="1"/>
    </xf>
    <xf numFmtId="0" fontId="7" fillId="0" borderId="9" xfId="2" applyNumberFormat="1" applyFont="1" applyBorder="1" applyAlignment="1">
      <alignment horizontal="left"/>
    </xf>
    <xf numFmtId="0" fontId="7" fillId="0" borderId="1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left" vertical="top"/>
    </xf>
    <xf numFmtId="0" fontId="7" fillId="0" borderId="1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7" fillId="0" borderId="12" xfId="2" applyNumberFormat="1" applyFont="1" applyBorder="1" applyAlignment="1">
      <alignment horizontal="left" vertical="top"/>
    </xf>
    <xf numFmtId="0" fontId="7" fillId="0" borderId="13" xfId="2" applyNumberFormat="1" applyFont="1" applyBorder="1" applyAlignment="1">
      <alignment horizontal="left"/>
    </xf>
    <xf numFmtId="49" fontId="12" fillId="0" borderId="0" xfId="0" applyNumberFormat="1" applyFont="1" applyFill="1" applyAlignment="1">
      <alignment vertical="center" wrapText="1"/>
    </xf>
    <xf numFmtId="165" fontId="13" fillId="0" borderId="0" xfId="0" applyNumberFormat="1" applyFont="1" applyFill="1" applyAlignment="1">
      <alignment vertical="top" wrapText="1"/>
    </xf>
    <xf numFmtId="49" fontId="3" fillId="0" borderId="0" xfId="1" quotePrefix="1" applyNumberFormat="1" applyFont="1" applyFill="1" applyAlignment="1">
      <alignment vertical="top" wrapText="1"/>
    </xf>
    <xf numFmtId="49" fontId="13" fillId="0" borderId="0" xfId="0" applyNumberFormat="1" applyFont="1" applyFill="1" applyAlignment="1">
      <alignment vertical="top" wrapText="1"/>
    </xf>
    <xf numFmtId="165" fontId="6" fillId="0" borderId="1" xfId="0" applyNumberFormat="1" applyFont="1" applyFill="1" applyBorder="1" applyAlignment="1"/>
    <xf numFmtId="165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horizontal="left" vertical="top"/>
    </xf>
    <xf numFmtId="165" fontId="5" fillId="0" borderId="2" xfId="0" applyNumberFormat="1" applyFont="1" applyFill="1" applyBorder="1" applyAlignment="1">
      <alignment horizontal="center" vertical="center"/>
    </xf>
    <xf numFmtId="166" fontId="5" fillId="2" borderId="2" xfId="3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 indent="1"/>
    </xf>
    <xf numFmtId="165" fontId="5" fillId="2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horizontal="center" vertical="center"/>
    </xf>
    <xf numFmtId="166" fontId="5" fillId="0" borderId="2" xfId="3" applyFont="1" applyFill="1" applyBorder="1" applyAlignment="1">
      <alignment horizontal="center" vertical="top"/>
    </xf>
    <xf numFmtId="169" fontId="6" fillId="0" borderId="0" xfId="0" applyNumberFormat="1" applyFont="1" applyFill="1" applyAlignment="1">
      <alignment vertical="top"/>
    </xf>
    <xf numFmtId="165" fontId="5" fillId="2" borderId="2" xfId="0" applyNumberFormat="1" applyFont="1" applyFill="1" applyBorder="1" applyAlignment="1">
      <alignment vertical="top"/>
    </xf>
    <xf numFmtId="167" fontId="5" fillId="2" borderId="2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vertical="center" wrapText="1"/>
    </xf>
    <xf numFmtId="165" fontId="5" fillId="3" borderId="2" xfId="0" applyNumberFormat="1" applyFont="1" applyFill="1" applyBorder="1" applyAlignment="1">
      <alignment vertical="center" wrapText="1"/>
    </xf>
    <xf numFmtId="165" fontId="5" fillId="4" borderId="2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4" fillId="5" borderId="2" xfId="0" applyNumberFormat="1" applyFont="1" applyFill="1" applyBorder="1" applyAlignment="1">
      <alignment vertical="center" wrapText="1"/>
    </xf>
    <xf numFmtId="164" fontId="4" fillId="5" borderId="2" xfId="0" applyNumberFormat="1" applyFont="1" applyFill="1" applyBorder="1" applyAlignment="1">
      <alignment vertical="center" wrapText="1"/>
    </xf>
    <xf numFmtId="165" fontId="5" fillId="5" borderId="2" xfId="0" applyNumberFormat="1" applyFont="1" applyFill="1" applyBorder="1" applyAlignment="1">
      <alignment vertical="center" wrapText="1"/>
    </xf>
    <xf numFmtId="165" fontId="5" fillId="3" borderId="14" xfId="0" applyNumberFormat="1" applyFont="1" applyFill="1" applyBorder="1" applyAlignment="1">
      <alignment vertical="center" wrapText="1"/>
    </xf>
    <xf numFmtId="165" fontId="5" fillId="4" borderId="14" xfId="0" applyNumberFormat="1" applyFont="1" applyFill="1" applyBorder="1" applyAlignment="1">
      <alignment vertical="center" wrapText="1"/>
    </xf>
    <xf numFmtId="165" fontId="5" fillId="5" borderId="14" xfId="0" applyNumberFormat="1" applyFont="1" applyFill="1" applyBorder="1" applyAlignment="1">
      <alignment vertical="center" wrapText="1"/>
    </xf>
    <xf numFmtId="166" fontId="4" fillId="0" borderId="3" xfId="3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49" fontId="4" fillId="0" borderId="16" xfId="0" applyNumberFormat="1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165" fontId="6" fillId="0" borderId="16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2" fontId="0" fillId="0" borderId="2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70" fontId="4" fillId="0" borderId="2" xfId="0" applyNumberFormat="1" applyFont="1" applyFill="1" applyBorder="1" applyAlignment="1">
      <alignment vertical="top"/>
    </xf>
    <xf numFmtId="165" fontId="4" fillId="0" borderId="18" xfId="0" applyNumberFormat="1" applyFont="1" applyFill="1" applyBorder="1" applyAlignment="1">
      <alignment vertical="center" wrapText="1"/>
    </xf>
    <xf numFmtId="165" fontId="4" fillId="5" borderId="18" xfId="0" applyNumberFormat="1" applyFont="1" applyFill="1" applyBorder="1" applyAlignment="1">
      <alignment vertical="center" wrapText="1"/>
    </xf>
    <xf numFmtId="165" fontId="5" fillId="5" borderId="19" xfId="0" applyNumberFormat="1" applyFont="1" applyFill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top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165" fontId="15" fillId="0" borderId="2" xfId="3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 indent="1"/>
    </xf>
    <xf numFmtId="165" fontId="16" fillId="0" borderId="2" xfId="3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/>
    <xf numFmtId="165" fontId="16" fillId="0" borderId="1" xfId="0" applyNumberFormat="1" applyFont="1" applyFill="1" applyBorder="1" applyAlignment="1">
      <alignment vertical="top"/>
    </xf>
    <xf numFmtId="0" fontId="16" fillId="0" borderId="0" xfId="0" applyNumberFormat="1" applyFont="1" applyFill="1" applyAlignment="1">
      <alignment vertical="top"/>
    </xf>
    <xf numFmtId="165" fontId="16" fillId="0" borderId="0" xfId="0" applyNumberFormat="1" applyFont="1" applyFill="1" applyAlignment="1">
      <alignment vertical="top"/>
    </xf>
    <xf numFmtId="166" fontId="15" fillId="2" borderId="2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vertical="top"/>
    </xf>
    <xf numFmtId="0" fontId="9" fillId="0" borderId="0" xfId="0" applyNumberFormat="1" applyFont="1" applyFill="1" applyAlignment="1">
      <alignment vertical="top"/>
    </xf>
    <xf numFmtId="165" fontId="9" fillId="0" borderId="0" xfId="0" applyNumberFormat="1" applyFont="1" applyFill="1" applyAlignment="1">
      <alignment vertical="top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5" fontId="17" fillId="0" borderId="2" xfId="3" applyNumberFormat="1" applyFont="1" applyFill="1" applyBorder="1" applyAlignment="1">
      <alignment horizontal="left" vertical="center" wrapText="1"/>
    </xf>
    <xf numFmtId="166" fontId="17" fillId="2" borderId="2" xfId="3" applyFont="1" applyFill="1" applyBorder="1" applyAlignment="1">
      <alignment horizontal="center" vertical="center"/>
    </xf>
    <xf numFmtId="2" fontId="0" fillId="0" borderId="2" xfId="0" applyNumberFormat="1" applyFill="1" applyBorder="1" applyAlignment="1"/>
    <xf numFmtId="171" fontId="5" fillId="0" borderId="2" xfId="0" applyNumberFormat="1" applyFont="1" applyFill="1" applyBorder="1" applyAlignment="1">
      <alignment horizontal="center" vertical="top"/>
    </xf>
    <xf numFmtId="0" fontId="7" fillId="0" borderId="0" xfId="2" applyNumberFormat="1" applyFont="1" applyBorder="1" applyAlignment="1">
      <alignment horizontal="right"/>
    </xf>
    <xf numFmtId="0" fontId="7" fillId="0" borderId="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vertical="center" wrapText="1"/>
    </xf>
    <xf numFmtId="0" fontId="7" fillId="0" borderId="0" xfId="2" applyNumberFormat="1" applyFont="1" applyBorder="1" applyAlignment="1">
      <alignment horizontal="center" vertical="top"/>
    </xf>
    <xf numFmtId="0" fontId="11" fillId="0" borderId="0" xfId="2" applyNumberFormat="1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right"/>
    </xf>
    <xf numFmtId="0" fontId="11" fillId="0" borderId="0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center"/>
    </xf>
    <xf numFmtId="49" fontId="7" fillId="0" borderId="0" xfId="2" applyNumberFormat="1" applyFont="1" applyBorder="1" applyAlignment="1">
      <alignment horizontal="center" vertical="center"/>
    </xf>
    <xf numFmtId="0" fontId="18" fillId="0" borderId="20" xfId="2" applyNumberFormat="1" applyFont="1" applyBorder="1" applyAlignment="1">
      <alignment horizontal="center"/>
    </xf>
    <xf numFmtId="0" fontId="18" fillId="0" borderId="21" xfId="2" applyNumberFormat="1" applyFont="1" applyBorder="1" applyAlignment="1">
      <alignment horizontal="center"/>
    </xf>
    <xf numFmtId="0" fontId="18" fillId="0" borderId="0" xfId="2" applyNumberFormat="1" applyFont="1" applyBorder="1" applyAlignment="1">
      <alignment horizontal="center"/>
    </xf>
    <xf numFmtId="0" fontId="18" fillId="0" borderId="13" xfId="2" applyNumberFormat="1" applyFont="1" applyBorder="1" applyAlignment="1">
      <alignment horizontal="center"/>
    </xf>
    <xf numFmtId="0" fontId="7" fillId="0" borderId="22" xfId="2" applyNumberFormat="1" applyFont="1" applyBorder="1" applyAlignment="1">
      <alignment horizontal="left"/>
    </xf>
    <xf numFmtId="0" fontId="7" fillId="0" borderId="23" xfId="2" applyNumberFormat="1" applyFont="1" applyBorder="1" applyAlignment="1">
      <alignment horizontal="left"/>
    </xf>
    <xf numFmtId="0" fontId="7" fillId="0" borderId="24" xfId="2" applyNumberFormat="1" applyFont="1" applyBorder="1" applyAlignment="1">
      <alignment horizontal="left"/>
    </xf>
    <xf numFmtId="0" fontId="7" fillId="0" borderId="25" xfId="2" applyNumberFormat="1" applyFont="1" applyBorder="1" applyAlignment="1">
      <alignment horizontal="left"/>
    </xf>
    <xf numFmtId="49" fontId="4" fillId="0" borderId="15" xfId="0" applyNumberFormat="1" applyFont="1" applyFill="1" applyBorder="1" applyAlignment="1">
      <alignment horizontal="left" vertical="center" wrapText="1" indent="1"/>
    </xf>
    <xf numFmtId="49" fontId="4" fillId="0" borderId="2" xfId="0" applyNumberFormat="1" applyFont="1" applyFill="1" applyBorder="1" applyAlignment="1">
      <alignment horizontal="left" vertical="center" wrapText="1" indent="2"/>
    </xf>
    <xf numFmtId="2" fontId="0" fillId="3" borderId="2" xfId="0" applyNumberFormat="1" applyFill="1" applyBorder="1">
      <alignment vertical="top" wrapText="1"/>
    </xf>
    <xf numFmtId="165" fontId="4" fillId="0" borderId="2" xfId="0" applyFont="1" applyBorder="1">
      <alignment vertical="top" wrapText="1"/>
    </xf>
    <xf numFmtId="2" fontId="4" fillId="0" borderId="2" xfId="0" applyNumberFormat="1" applyFont="1" applyBorder="1">
      <alignment vertical="top" wrapText="1"/>
    </xf>
    <xf numFmtId="2" fontId="0" fillId="6" borderId="2" xfId="0" applyNumberFormat="1" applyFill="1" applyBorder="1">
      <alignment vertical="top" wrapText="1"/>
    </xf>
    <xf numFmtId="2" fontId="5" fillId="0" borderId="3" xfId="3" applyNumberFormat="1" applyFont="1" applyFill="1" applyBorder="1" applyAlignment="1">
      <alignment vertical="center" wrapText="1"/>
    </xf>
    <xf numFmtId="2" fontId="6" fillId="0" borderId="3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6" fontId="6" fillId="0" borderId="3" xfId="3" applyFont="1" applyFill="1" applyBorder="1" applyAlignment="1">
      <alignment horizontal="center" vertical="center" wrapText="1"/>
    </xf>
    <xf numFmtId="166" fontId="5" fillId="0" borderId="3" xfId="3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/>
    </xf>
    <xf numFmtId="165" fontId="5" fillId="0" borderId="16" xfId="0" applyNumberFormat="1" applyFont="1" applyFill="1" applyBorder="1" applyAlignment="1">
      <alignment horizontal="center" vertical="top"/>
    </xf>
    <xf numFmtId="165" fontId="5" fillId="0" borderId="15" xfId="0" applyNumberFormat="1" applyFont="1" applyFill="1" applyBorder="1" applyAlignment="1">
      <alignment horizontal="center" vertical="top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left"/>
    </xf>
    <xf numFmtId="165" fontId="17" fillId="0" borderId="16" xfId="0" applyNumberFormat="1" applyFont="1" applyFill="1" applyBorder="1" applyAlignment="1">
      <alignment horizontal="center" vertical="top"/>
    </xf>
    <xf numFmtId="165" fontId="17" fillId="0" borderId="15" xfId="0" applyNumberFormat="1" applyFont="1" applyFill="1" applyBorder="1" applyAlignment="1">
      <alignment horizontal="center" vertical="top"/>
    </xf>
    <xf numFmtId="165" fontId="15" fillId="0" borderId="16" xfId="0" applyNumberFormat="1" applyFont="1" applyFill="1" applyBorder="1" applyAlignment="1">
      <alignment horizontal="center" vertical="top"/>
    </xf>
    <xf numFmtId="165" fontId="15" fillId="0" borderId="15" xfId="0" applyNumberFormat="1" applyFont="1" applyFill="1" applyBorder="1" applyAlignment="1">
      <alignment horizontal="center" vertical="top"/>
    </xf>
    <xf numFmtId="165" fontId="15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left"/>
    </xf>
    <xf numFmtId="165" fontId="17" fillId="0" borderId="1" xfId="0" applyNumberFormat="1" applyFont="1" applyFill="1" applyBorder="1" applyAlignment="1">
      <alignment horizontal="center" vertical="center"/>
    </xf>
    <xf numFmtId="49" fontId="7" fillId="0" borderId="30" xfId="2" applyNumberFormat="1" applyFont="1" applyBorder="1" applyAlignment="1">
      <alignment horizontal="center" vertical="center"/>
    </xf>
    <xf numFmtId="49" fontId="7" fillId="0" borderId="29" xfId="2" applyNumberFormat="1" applyFont="1" applyBorder="1" applyAlignment="1">
      <alignment horizontal="center" vertical="center"/>
    </xf>
    <xf numFmtId="49" fontId="7" fillId="0" borderId="41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left"/>
    </xf>
    <xf numFmtId="49" fontId="7" fillId="0" borderId="1" xfId="2" applyNumberFormat="1" applyFont="1" applyFill="1" applyBorder="1" applyAlignment="1">
      <alignment horizontal="left"/>
    </xf>
    <xf numFmtId="0" fontId="7" fillId="0" borderId="0" xfId="2" applyNumberFormat="1" applyFont="1" applyBorder="1" applyAlignment="1">
      <alignment horizontal="right"/>
    </xf>
    <xf numFmtId="0" fontId="11" fillId="0" borderId="0" xfId="2" applyNumberFormat="1" applyFont="1" applyBorder="1" applyAlignment="1">
      <alignment horizontal="center"/>
    </xf>
    <xf numFmtId="49" fontId="7" fillId="0" borderId="1" xfId="2" applyNumberFormat="1" applyFont="1" applyFill="1" applyBorder="1" applyAlignment="1">
      <alignment horizontal="center"/>
    </xf>
    <xf numFmtId="49" fontId="7" fillId="0" borderId="68" xfId="2" applyNumberFormat="1" applyFont="1" applyBorder="1" applyAlignment="1">
      <alignment horizontal="center" vertical="center"/>
    </xf>
    <xf numFmtId="49" fontId="7" fillId="0" borderId="32" xfId="2" applyNumberFormat="1" applyFont="1" applyBorder="1" applyAlignment="1">
      <alignment horizontal="center" vertical="center"/>
    </xf>
    <xf numFmtId="49" fontId="7" fillId="0" borderId="33" xfId="2" applyNumberFormat="1" applyFont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left"/>
    </xf>
    <xf numFmtId="0" fontId="7" fillId="0" borderId="0" xfId="2" applyNumberFormat="1" applyFont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left"/>
    </xf>
    <xf numFmtId="0" fontId="7" fillId="0" borderId="37" xfId="2" applyNumberFormat="1" applyFont="1" applyBorder="1" applyAlignment="1">
      <alignment horizontal="center" vertical="top"/>
    </xf>
    <xf numFmtId="0" fontId="7" fillId="0" borderId="0" xfId="2" applyNumberFormat="1" applyFont="1" applyBorder="1" applyAlignment="1">
      <alignment horizontal="center" vertical="top"/>
    </xf>
    <xf numFmtId="49" fontId="11" fillId="0" borderId="60" xfId="2" applyNumberFormat="1" applyFont="1" applyFill="1" applyBorder="1" applyAlignment="1">
      <alignment horizontal="center" vertical="center"/>
    </xf>
    <xf numFmtId="49" fontId="11" fillId="0" borderId="61" xfId="2" applyNumberFormat="1" applyFont="1" applyFill="1" applyBorder="1" applyAlignment="1">
      <alignment horizontal="center" vertical="center"/>
    </xf>
    <xf numFmtId="49" fontId="11" fillId="0" borderId="62" xfId="2" applyNumberFormat="1" applyFont="1" applyFill="1" applyBorder="1" applyAlignment="1">
      <alignment horizontal="center" vertical="center"/>
    </xf>
    <xf numFmtId="49" fontId="11" fillId="0" borderId="63" xfId="2" applyNumberFormat="1" applyFont="1" applyFill="1" applyBorder="1" applyAlignment="1">
      <alignment horizontal="center" vertical="center"/>
    </xf>
    <xf numFmtId="49" fontId="11" fillId="0" borderId="64" xfId="2" applyNumberFormat="1" applyFont="1" applyFill="1" applyBorder="1" applyAlignment="1">
      <alignment horizontal="center" vertical="center"/>
    </xf>
    <xf numFmtId="49" fontId="11" fillId="0" borderId="65" xfId="2" applyNumberFormat="1" applyFont="1" applyFill="1" applyBorder="1" applyAlignment="1">
      <alignment horizontal="center" vertical="center"/>
    </xf>
    <xf numFmtId="49" fontId="7" fillId="0" borderId="53" xfId="2" applyNumberFormat="1" applyFont="1" applyFill="1" applyBorder="1" applyAlignment="1">
      <alignment horizontal="center"/>
    </xf>
    <xf numFmtId="49" fontId="7" fillId="0" borderId="37" xfId="2" applyNumberFormat="1" applyFont="1" applyFill="1" applyBorder="1" applyAlignment="1">
      <alignment horizontal="center"/>
    </xf>
    <xf numFmtId="49" fontId="7" fillId="0" borderId="54" xfId="2" applyNumberFormat="1" applyFont="1" applyFill="1" applyBorder="1" applyAlignment="1">
      <alignment horizontal="center"/>
    </xf>
    <xf numFmtId="49" fontId="7" fillId="0" borderId="66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67" xfId="2" applyNumberFormat="1" applyFont="1" applyFill="1" applyBorder="1" applyAlignment="1">
      <alignment horizontal="center"/>
    </xf>
    <xf numFmtId="49" fontId="7" fillId="0" borderId="55" xfId="2" applyNumberFormat="1" applyFont="1" applyFill="1" applyBorder="1" applyAlignment="1">
      <alignment horizontal="center"/>
    </xf>
    <xf numFmtId="49" fontId="7" fillId="0" borderId="56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left"/>
    </xf>
    <xf numFmtId="49" fontId="7" fillId="0" borderId="57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49" fontId="7" fillId="0" borderId="58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left" wrapText="1"/>
    </xf>
    <xf numFmtId="0" fontId="7" fillId="0" borderId="1" xfId="2" applyNumberFormat="1" applyFont="1" applyFill="1" applyBorder="1" applyAlignment="1">
      <alignment horizontal="left" wrapText="1"/>
    </xf>
    <xf numFmtId="49" fontId="7" fillId="0" borderId="59" xfId="2" applyNumberFormat="1" applyFont="1" applyFill="1" applyBorder="1" applyAlignment="1">
      <alignment horizontal="center"/>
    </xf>
    <xf numFmtId="49" fontId="7" fillId="0" borderId="28" xfId="2" applyNumberFormat="1" applyFont="1" applyFill="1" applyBorder="1" applyAlignment="1">
      <alignment horizontal="center"/>
    </xf>
    <xf numFmtId="49" fontId="7" fillId="0" borderId="42" xfId="2" applyNumberFormat="1" applyFont="1" applyFill="1" applyBorder="1" applyAlignment="1">
      <alignment horizontal="center"/>
    </xf>
    <xf numFmtId="0" fontId="7" fillId="0" borderId="2" xfId="2" applyNumberFormat="1" applyFont="1" applyBorder="1" applyAlignment="1">
      <alignment horizontal="center" vertical="center"/>
    </xf>
    <xf numFmtId="0" fontId="7" fillId="0" borderId="36" xfId="2" applyNumberFormat="1" applyFont="1" applyBorder="1" applyAlignment="1">
      <alignment horizontal="center" vertical="top"/>
    </xf>
    <xf numFmtId="0" fontId="7" fillId="0" borderId="2" xfId="2" applyNumberFormat="1" applyFont="1" applyBorder="1" applyAlignment="1">
      <alignment horizontal="center" vertical="top"/>
    </xf>
    <xf numFmtId="0" fontId="7" fillId="0" borderId="15" xfId="2" applyNumberFormat="1" applyFont="1" applyBorder="1" applyAlignment="1">
      <alignment horizontal="center" vertical="top"/>
    </xf>
    <xf numFmtId="49" fontId="7" fillId="0" borderId="29" xfId="2" applyNumberFormat="1" applyFont="1" applyFill="1" applyBorder="1" applyAlignment="1">
      <alignment horizontal="center"/>
    </xf>
    <xf numFmtId="0" fontId="7" fillId="0" borderId="16" xfId="2" applyNumberFormat="1" applyFont="1" applyBorder="1" applyAlignment="1">
      <alignment horizontal="center" vertical="top"/>
    </xf>
    <xf numFmtId="0" fontId="7" fillId="0" borderId="28" xfId="2" applyNumberFormat="1" applyFont="1" applyBorder="1" applyAlignment="1">
      <alignment horizontal="center" vertical="top"/>
    </xf>
    <xf numFmtId="0" fontId="7" fillId="0" borderId="2" xfId="2" applyNumberFormat="1" applyFont="1" applyBorder="1" applyAlignment="1">
      <alignment horizontal="center" vertical="center" wrapText="1"/>
    </xf>
    <xf numFmtId="49" fontId="7" fillId="0" borderId="31" xfId="2" applyNumberFormat="1" applyFont="1" applyFill="1" applyBorder="1" applyAlignment="1">
      <alignment horizontal="center"/>
    </xf>
    <xf numFmtId="49" fontId="7" fillId="0" borderId="32" xfId="2" applyNumberFormat="1" applyFont="1" applyFill="1" applyBorder="1" applyAlignment="1">
      <alignment horizontal="center"/>
    </xf>
    <xf numFmtId="49" fontId="7" fillId="0" borderId="44" xfId="2" applyNumberFormat="1" applyFont="1" applyFill="1" applyBorder="1" applyAlignment="1">
      <alignment horizontal="center"/>
    </xf>
    <xf numFmtId="2" fontId="7" fillId="0" borderId="48" xfId="2" applyNumberFormat="1" applyFont="1" applyFill="1" applyBorder="1" applyAlignment="1">
      <alignment horizontal="center" vertical="center"/>
    </xf>
    <xf numFmtId="2" fontId="7" fillId="0" borderId="49" xfId="2" applyNumberFormat="1" applyFont="1" applyFill="1" applyBorder="1" applyAlignment="1">
      <alignment horizontal="center" vertical="center"/>
    </xf>
    <xf numFmtId="2" fontId="7" fillId="0" borderId="50" xfId="2" applyNumberFormat="1" applyFont="1" applyFill="1" applyBorder="1" applyAlignment="1">
      <alignment horizontal="center" vertical="center"/>
    </xf>
    <xf numFmtId="0" fontId="7" fillId="0" borderId="15" xfId="2" applyNumberFormat="1" applyFont="1" applyBorder="1" applyAlignment="1">
      <alignment horizontal="center" vertical="center"/>
    </xf>
    <xf numFmtId="0" fontId="7" fillId="0" borderId="51" xfId="2" applyNumberFormat="1" applyFont="1" applyBorder="1" applyAlignment="1">
      <alignment horizontal="center"/>
    </xf>
    <xf numFmtId="0" fontId="7" fillId="0" borderId="37" xfId="2" applyNumberFormat="1" applyFont="1" applyBorder="1" applyAlignment="1">
      <alignment horizontal="center"/>
    </xf>
    <xf numFmtId="0" fontId="7" fillId="0" borderId="52" xfId="2" applyNumberFormat="1" applyFont="1" applyBorder="1" applyAlignment="1">
      <alignment horizontal="center"/>
    </xf>
    <xf numFmtId="0" fontId="7" fillId="0" borderId="9" xfId="2" applyNumberFormat="1" applyFont="1" applyBorder="1" applyAlignment="1">
      <alignment horizontal="center"/>
    </xf>
    <xf numFmtId="0" fontId="7" fillId="0" borderId="10" xfId="2" applyNumberFormat="1" applyFont="1" applyBorder="1" applyAlignment="1">
      <alignment horizontal="center"/>
    </xf>
    <xf numFmtId="0" fontId="7" fillId="0" borderId="51" xfId="2" applyNumberFormat="1" applyFont="1" applyBorder="1" applyAlignment="1">
      <alignment horizontal="center" vertical="center" wrapText="1"/>
    </xf>
    <xf numFmtId="0" fontId="7" fillId="0" borderId="37" xfId="2" applyNumberFormat="1" applyFont="1" applyBorder="1" applyAlignment="1">
      <alignment horizontal="center" vertical="center" wrapText="1"/>
    </xf>
    <xf numFmtId="0" fontId="7" fillId="0" borderId="52" xfId="2" applyNumberFormat="1" applyFont="1" applyBorder="1" applyAlignment="1">
      <alignment horizontal="center" vertical="center" wrapText="1"/>
    </xf>
    <xf numFmtId="0" fontId="7" fillId="0" borderId="9" xfId="2" applyNumberFormat="1" applyFont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0" fontId="7" fillId="0" borderId="11" xfId="2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2" xfId="2" applyNumberFormat="1" applyFont="1" applyBorder="1" applyAlignment="1">
      <alignment horizontal="center" vertical="center" wrapText="1"/>
    </xf>
    <xf numFmtId="0" fontId="7" fillId="0" borderId="18" xfId="2" applyNumberFormat="1" applyFont="1" applyBorder="1" applyAlignment="1">
      <alignment horizontal="center" vertical="top"/>
    </xf>
    <xf numFmtId="0" fontId="7" fillId="0" borderId="15" xfId="2" applyNumberFormat="1" applyFont="1" applyFill="1" applyBorder="1" applyAlignment="1">
      <alignment horizontal="left" wrapText="1"/>
    </xf>
    <xf numFmtId="0" fontId="7" fillId="0" borderId="2" xfId="2" applyNumberFormat="1" applyFont="1" applyFill="1" applyBorder="1" applyAlignment="1">
      <alignment horizontal="left" wrapText="1"/>
    </xf>
    <xf numFmtId="0" fontId="7" fillId="0" borderId="16" xfId="2" applyNumberFormat="1" applyFont="1" applyFill="1" applyBorder="1" applyAlignment="1">
      <alignment horizontal="left" wrapText="1"/>
    </xf>
    <xf numFmtId="2" fontId="7" fillId="0" borderId="29" xfId="2" applyNumberFormat="1" applyFont="1" applyFill="1" applyBorder="1" applyAlignment="1">
      <alignment horizontal="center"/>
    </xf>
    <xf numFmtId="2" fontId="7" fillId="0" borderId="41" xfId="2" applyNumberFormat="1" applyFont="1" applyFill="1" applyBorder="1" applyAlignment="1">
      <alignment horizontal="center"/>
    </xf>
    <xf numFmtId="49" fontId="7" fillId="0" borderId="30" xfId="2" applyNumberFormat="1" applyFont="1" applyFill="1" applyBorder="1" applyAlignment="1">
      <alignment horizontal="center"/>
    </xf>
    <xf numFmtId="0" fontId="7" fillId="5" borderId="15" xfId="2" applyNumberFormat="1" applyFont="1" applyFill="1" applyBorder="1" applyAlignment="1">
      <alignment horizontal="left" wrapText="1"/>
    </xf>
    <xf numFmtId="0" fontId="7" fillId="5" borderId="2" xfId="2" applyNumberFormat="1" applyFont="1" applyFill="1" applyBorder="1" applyAlignment="1">
      <alignment horizontal="left" wrapText="1"/>
    </xf>
    <xf numFmtId="0" fontId="7" fillId="5" borderId="16" xfId="2" applyNumberFormat="1" applyFont="1" applyFill="1" applyBorder="1" applyAlignment="1">
      <alignment horizontal="left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47" xfId="2" applyNumberFormat="1" applyFont="1" applyFill="1" applyBorder="1" applyAlignment="1">
      <alignment horizontal="center"/>
    </xf>
    <xf numFmtId="49" fontId="7" fillId="0" borderId="43" xfId="2" applyNumberFormat="1" applyFont="1" applyFill="1" applyBorder="1" applyAlignment="1">
      <alignment horizontal="center"/>
    </xf>
    <xf numFmtId="49" fontId="7" fillId="0" borderId="39" xfId="2" applyNumberFormat="1" applyFont="1" applyFill="1" applyBorder="1" applyAlignment="1">
      <alignment horizontal="center"/>
    </xf>
    <xf numFmtId="49" fontId="7" fillId="0" borderId="40" xfId="2" applyNumberFormat="1" applyFont="1" applyFill="1" applyBorder="1" applyAlignment="1">
      <alignment horizontal="center"/>
    </xf>
    <xf numFmtId="0" fontId="7" fillId="5" borderId="28" xfId="2" applyNumberFormat="1" applyFont="1" applyFill="1" applyBorder="1" applyAlignment="1">
      <alignment horizontal="left" wrapText="1"/>
    </xf>
    <xf numFmtId="0" fontId="7" fillId="5" borderId="42" xfId="2" applyNumberFormat="1" applyFont="1" applyFill="1" applyBorder="1" applyAlignment="1">
      <alignment horizontal="left" wrapText="1"/>
    </xf>
    <xf numFmtId="49" fontId="7" fillId="0" borderId="38" xfId="2" applyNumberFormat="1" applyFont="1" applyFill="1" applyBorder="1" applyAlignment="1">
      <alignment horizontal="center"/>
    </xf>
    <xf numFmtId="0" fontId="7" fillId="0" borderId="37" xfId="2" applyNumberFormat="1" applyFont="1" applyBorder="1" applyAlignment="1">
      <alignment horizontal="center" vertical="center"/>
    </xf>
    <xf numFmtId="0" fontId="18" fillId="0" borderId="22" xfId="2" applyNumberFormat="1" applyFont="1" applyBorder="1" applyAlignment="1">
      <alignment horizontal="center"/>
    </xf>
    <xf numFmtId="0" fontId="18" fillId="0" borderId="0" xfId="2" applyNumberFormat="1" applyFont="1" applyBorder="1" applyAlignment="1">
      <alignment horizontal="center"/>
    </xf>
    <xf numFmtId="0" fontId="7" fillId="0" borderId="28" xfId="2" applyNumberFormat="1" applyFont="1" applyFill="1" applyBorder="1" applyAlignment="1">
      <alignment horizontal="left" wrapText="1"/>
    </xf>
    <xf numFmtId="0" fontId="7" fillId="0" borderId="42" xfId="2" applyNumberFormat="1" applyFont="1" applyFill="1" applyBorder="1" applyAlignment="1">
      <alignment horizontal="left" wrapText="1"/>
    </xf>
    <xf numFmtId="0" fontId="7" fillId="0" borderId="31" xfId="2" applyNumberFormat="1" applyFont="1" applyFill="1" applyBorder="1" applyAlignment="1">
      <alignment horizontal="center"/>
    </xf>
    <xf numFmtId="0" fontId="7" fillId="0" borderId="32" xfId="2" applyNumberFormat="1" applyFont="1" applyFill="1" applyBorder="1" applyAlignment="1">
      <alignment horizontal="center"/>
    </xf>
    <xf numFmtId="0" fontId="7" fillId="0" borderId="44" xfId="2" applyNumberFormat="1" applyFont="1" applyFill="1" applyBorder="1" applyAlignment="1">
      <alignment horizontal="center"/>
    </xf>
    <xf numFmtId="49" fontId="7" fillId="0" borderId="45" xfId="2" applyNumberFormat="1" applyFont="1" applyFill="1" applyBorder="1" applyAlignment="1">
      <alignment horizontal="center"/>
    </xf>
    <xf numFmtId="2" fontId="11" fillId="0" borderId="35" xfId="2" applyNumberFormat="1" applyFont="1" applyFill="1" applyBorder="1" applyAlignment="1">
      <alignment horizontal="center" vertical="center"/>
    </xf>
    <xf numFmtId="2" fontId="11" fillId="0" borderId="46" xfId="2" applyNumberFormat="1" applyFont="1" applyFill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18" fillId="0" borderId="34" xfId="2" applyNumberFormat="1" applyFont="1" applyBorder="1" applyAlignment="1">
      <alignment horizontal="center"/>
    </xf>
    <xf numFmtId="0" fontId="18" fillId="0" borderId="20" xfId="2" applyNumberFormat="1" applyFont="1" applyBorder="1" applyAlignment="1">
      <alignment horizontal="center"/>
    </xf>
    <xf numFmtId="2" fontId="7" fillId="0" borderId="36" xfId="2" applyNumberFormat="1" applyFont="1" applyFill="1" applyBorder="1" applyAlignment="1">
      <alignment horizontal="center" vertical="center"/>
    </xf>
    <xf numFmtId="49" fontId="7" fillId="0" borderId="36" xfId="2" applyNumberFormat="1" applyFont="1" applyBorder="1" applyAlignment="1">
      <alignment horizontal="center" vertical="center"/>
    </xf>
    <xf numFmtId="2" fontId="7" fillId="0" borderId="31" xfId="2" applyNumberFormat="1" applyFont="1" applyFill="1" applyBorder="1" applyAlignment="1">
      <alignment horizontal="center" vertical="center"/>
    </xf>
    <xf numFmtId="2" fontId="7" fillId="0" borderId="32" xfId="2" applyNumberFormat="1" applyFont="1" applyFill="1" applyBorder="1" applyAlignment="1">
      <alignment horizontal="center" vertical="center"/>
    </xf>
    <xf numFmtId="2" fontId="7" fillId="0" borderId="33" xfId="2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zoomScale="115" zoomScaleNormal="115" workbookViewId="0">
      <selection activeCell="D14" sqref="D14"/>
    </sheetView>
  </sheetViews>
  <sheetFormatPr defaultRowHeight="12.75"/>
  <cols>
    <col min="1" max="1" width="33.83203125" style="77" customWidth="1"/>
    <col min="2" max="16384" width="9.33203125" style="75"/>
  </cols>
  <sheetData>
    <row r="1" spans="1:2" ht="21" customHeight="1">
      <c r="A1" s="74" t="s">
        <v>395</v>
      </c>
    </row>
    <row r="2" spans="1:2">
      <c r="A2" s="76" t="s">
        <v>369</v>
      </c>
    </row>
    <row r="3" spans="1:2">
      <c r="A3" s="76" t="s">
        <v>370</v>
      </c>
    </row>
    <row r="4" spans="1:2">
      <c r="A4" s="76" t="s">
        <v>371</v>
      </c>
    </row>
    <row r="5" spans="1:2">
      <c r="A5" s="76" t="s">
        <v>372</v>
      </c>
    </row>
    <row r="6" spans="1:2">
      <c r="A6" s="76" t="s">
        <v>373</v>
      </c>
    </row>
    <row r="7" spans="1:2">
      <c r="A7" s="76" t="s">
        <v>374</v>
      </c>
    </row>
    <row r="8" spans="1:2">
      <c r="A8" s="76" t="s">
        <v>375</v>
      </c>
      <c r="B8" s="75" t="s">
        <v>396</v>
      </c>
    </row>
    <row r="9" spans="1:2">
      <c r="A9" s="76" t="s">
        <v>376</v>
      </c>
    </row>
    <row r="10" spans="1:2">
      <c r="A10" s="76" t="s">
        <v>377</v>
      </c>
    </row>
    <row r="11" spans="1:2">
      <c r="A11" s="76" t="s">
        <v>378</v>
      </c>
      <c r="B11" s="75" t="s">
        <v>396</v>
      </c>
    </row>
    <row r="12" spans="1:2">
      <c r="A12" s="76" t="s">
        <v>379</v>
      </c>
      <c r="B12" s="75" t="s">
        <v>396</v>
      </c>
    </row>
    <row r="13" spans="1:2">
      <c r="A13" s="76" t="s">
        <v>380</v>
      </c>
      <c r="B13" s="75" t="s">
        <v>396</v>
      </c>
    </row>
    <row r="14" spans="1:2">
      <c r="A14" s="76" t="s">
        <v>381</v>
      </c>
      <c r="B14" s="75" t="s">
        <v>396</v>
      </c>
    </row>
    <row r="15" spans="1:2">
      <c r="A15" s="76" t="s">
        <v>382</v>
      </c>
      <c r="B15" s="75" t="s">
        <v>396</v>
      </c>
    </row>
    <row r="16" spans="1:2">
      <c r="A16" s="76" t="s">
        <v>383</v>
      </c>
      <c r="B16" s="75" t="s">
        <v>396</v>
      </c>
    </row>
    <row r="17" spans="1:2">
      <c r="A17" s="76" t="s">
        <v>384</v>
      </c>
      <c r="B17" s="75" t="s">
        <v>396</v>
      </c>
    </row>
    <row r="18" spans="1:2">
      <c r="A18" s="76" t="s">
        <v>385</v>
      </c>
      <c r="B18" s="75" t="s">
        <v>396</v>
      </c>
    </row>
    <row r="19" spans="1:2">
      <c r="A19" s="76" t="s">
        <v>386</v>
      </c>
      <c r="B19" s="75" t="s">
        <v>396</v>
      </c>
    </row>
    <row r="20" spans="1:2">
      <c r="A20" s="76" t="s">
        <v>387</v>
      </c>
      <c r="B20" s="75" t="s">
        <v>396</v>
      </c>
    </row>
    <row r="21" spans="1:2">
      <c r="A21" s="76" t="s">
        <v>388</v>
      </c>
      <c r="B21" s="75" t="s">
        <v>396</v>
      </c>
    </row>
    <row r="22" spans="1:2">
      <c r="A22" s="76" t="s">
        <v>389</v>
      </c>
      <c r="B22" s="75" t="s">
        <v>396</v>
      </c>
    </row>
    <row r="23" spans="1:2">
      <c r="A23" s="76" t="s">
        <v>390</v>
      </c>
      <c r="B23" s="75" t="s">
        <v>396</v>
      </c>
    </row>
    <row r="24" spans="1:2">
      <c r="A24" s="76" t="s">
        <v>391</v>
      </c>
      <c r="B24" s="75" t="s">
        <v>396</v>
      </c>
    </row>
    <row r="25" spans="1:2">
      <c r="A25" s="76" t="s">
        <v>392</v>
      </c>
      <c r="B25" s="75" t="s">
        <v>396</v>
      </c>
    </row>
    <row r="26" spans="1:2">
      <c r="A26" s="76" t="s">
        <v>393</v>
      </c>
      <c r="B26" s="75" t="s">
        <v>396</v>
      </c>
    </row>
    <row r="27" spans="1:2">
      <c r="A27" s="76" t="s">
        <v>394</v>
      </c>
    </row>
  </sheetData>
  <phoneticPr fontId="0" type="noConversion"/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view="pageBreakPreview" zoomScale="115" zoomScaleSheetLayoutView="115" workbookViewId="0">
      <selection activeCell="C10" sqref="C10:D10"/>
    </sheetView>
  </sheetViews>
  <sheetFormatPr defaultRowHeight="12.75"/>
  <cols>
    <col min="1" max="1" width="47" style="18" customWidth="1"/>
    <col min="2" max="2" width="11.1640625" style="18" customWidth="1"/>
    <col min="3" max="3" width="17" style="18" customWidth="1"/>
    <col min="4" max="4" width="17.1640625" style="18" customWidth="1"/>
    <col min="5" max="5" width="19" style="18" customWidth="1"/>
    <col min="6" max="16384" width="9.33203125" style="18"/>
  </cols>
  <sheetData>
    <row r="1" spans="1:5" ht="21.75" customHeight="1">
      <c r="A1" s="17" t="s">
        <v>0</v>
      </c>
      <c r="C1" s="20"/>
      <c r="E1" s="20" t="s">
        <v>179</v>
      </c>
    </row>
    <row r="2" spans="1:5" ht="24.75" customHeight="1">
      <c r="A2" s="208" t="s">
        <v>61</v>
      </c>
      <c r="B2" s="208"/>
      <c r="C2" s="208"/>
      <c r="D2" s="208"/>
      <c r="E2" s="208"/>
    </row>
    <row r="3" spans="1:5" ht="34.5" customHeight="1">
      <c r="A3" s="207" t="s">
        <v>20</v>
      </c>
      <c r="B3" s="207" t="s">
        <v>21</v>
      </c>
      <c r="C3" s="216" t="s">
        <v>172</v>
      </c>
      <c r="D3" s="217"/>
      <c r="E3" s="218"/>
    </row>
    <row r="4" spans="1:5" ht="24.75" customHeight="1">
      <c r="A4" s="207"/>
      <c r="B4" s="207"/>
      <c r="C4" s="130" t="s">
        <v>183</v>
      </c>
      <c r="D4" s="130" t="s">
        <v>519</v>
      </c>
      <c r="E4" s="130" t="s">
        <v>558</v>
      </c>
    </row>
    <row r="5" spans="1:5" ht="20.65" customHeight="1">
      <c r="A5" s="40" t="s">
        <v>31</v>
      </c>
      <c r="B5" s="40" t="s">
        <v>32</v>
      </c>
      <c r="C5" s="40">
        <v>3</v>
      </c>
      <c r="D5" s="40">
        <v>4</v>
      </c>
      <c r="E5" s="40">
        <v>5</v>
      </c>
    </row>
    <row r="6" spans="1:5" ht="22.5" customHeight="1">
      <c r="A6" s="10" t="s">
        <v>181</v>
      </c>
      <c r="B6" s="53" t="s">
        <v>175</v>
      </c>
      <c r="C6" s="40"/>
      <c r="D6" s="40"/>
      <c r="E6" s="40"/>
    </row>
    <row r="7" spans="1:5" ht="75.75" customHeight="1">
      <c r="A7" s="10" t="s">
        <v>180</v>
      </c>
      <c r="B7" s="53" t="s">
        <v>176</v>
      </c>
      <c r="C7" s="40"/>
      <c r="D7" s="40"/>
      <c r="E7" s="40"/>
    </row>
    <row r="8" spans="1:5" ht="30" customHeight="1">
      <c r="A8" s="10" t="s">
        <v>182</v>
      </c>
      <c r="B8" s="53" t="s">
        <v>177</v>
      </c>
      <c r="C8" s="40"/>
      <c r="D8" s="40"/>
      <c r="E8" s="40"/>
    </row>
    <row r="10" spans="1:5" ht="25.5" customHeight="1">
      <c r="A10" s="109" t="s">
        <v>511</v>
      </c>
      <c r="C10" s="215" t="s">
        <v>512</v>
      </c>
      <c r="D10" s="215"/>
    </row>
    <row r="12" spans="1:5">
      <c r="A12" s="109" t="s">
        <v>513</v>
      </c>
      <c r="C12" s="109" t="s">
        <v>514</v>
      </c>
    </row>
    <row r="15" spans="1:5">
      <c r="A15" s="109" t="s">
        <v>515</v>
      </c>
    </row>
    <row r="16" spans="1:5">
      <c r="A16" s="109" t="s">
        <v>516</v>
      </c>
    </row>
  </sheetData>
  <mergeCells count="5">
    <mergeCell ref="C10:D10"/>
    <mergeCell ref="A3:A4"/>
    <mergeCell ref="B3:B4"/>
    <mergeCell ref="A2:E2"/>
    <mergeCell ref="C3:E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4"/>
  <sheetViews>
    <sheetView topLeftCell="A32" workbookViewId="0">
      <selection activeCell="J61" sqref="J61"/>
    </sheetView>
  </sheetViews>
  <sheetFormatPr defaultRowHeight="12.75"/>
  <cols>
    <col min="1" max="1" width="4.83203125" style="2" customWidth="1"/>
    <col min="2" max="2" width="27.5" style="2" customWidth="1"/>
    <col min="3" max="3" width="11.33203125" style="2" customWidth="1"/>
    <col min="4" max="4" width="13.5" style="2" customWidth="1"/>
    <col min="5" max="5" width="16.1640625" style="2" customWidth="1"/>
    <col min="6" max="6" width="19" style="2" customWidth="1"/>
    <col min="7" max="7" width="18.6640625" style="2" customWidth="1"/>
    <col min="8" max="8" width="13.5" style="2" customWidth="1"/>
    <col min="9" max="9" width="9.33203125" style="2"/>
    <col min="10" max="10" width="17.1640625" style="2" customWidth="1"/>
    <col min="11" max="12" width="9.33203125" style="2"/>
    <col min="13" max="13" width="15.83203125" style="2" bestFit="1" customWidth="1"/>
    <col min="14" max="16384" width="9.33203125" style="2"/>
  </cols>
  <sheetData>
    <row r="1" spans="1:10" ht="24" customHeight="1">
      <c r="A1" s="231" t="s">
        <v>186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26.25" customHeight="1">
      <c r="A2" s="231" t="s">
        <v>233</v>
      </c>
      <c r="B2" s="231"/>
      <c r="C2" s="231"/>
      <c r="D2" s="231"/>
      <c r="E2" s="231"/>
      <c r="F2" s="231"/>
      <c r="G2" s="231"/>
      <c r="H2" s="231"/>
      <c r="I2" s="231"/>
      <c r="J2" s="231"/>
    </row>
    <row r="3" spans="1:10" ht="20.25" customHeight="1">
      <c r="A3" s="225" t="s">
        <v>509</v>
      </c>
      <c r="B3" s="226"/>
      <c r="C3" s="8">
        <v>1470</v>
      </c>
      <c r="D3" s="3"/>
      <c r="E3" s="3"/>
      <c r="F3" s="3"/>
      <c r="G3" s="3"/>
      <c r="H3" s="3"/>
      <c r="I3" s="3"/>
      <c r="J3" s="3"/>
    </row>
    <row r="5" spans="1:10" ht="20.25" customHeight="1">
      <c r="A5" s="226" t="s">
        <v>200</v>
      </c>
      <c r="B5" s="226"/>
      <c r="C5" s="226"/>
      <c r="D5" s="232" t="s">
        <v>417</v>
      </c>
      <c r="E5" s="232"/>
      <c r="F5" s="232"/>
      <c r="G5" s="3"/>
      <c r="H5" s="3"/>
      <c r="I5" s="3"/>
      <c r="J5" s="3"/>
    </row>
    <row r="6" spans="1:10">
      <c r="A6" s="86"/>
    </row>
    <row r="7" spans="1:10" ht="24" customHeight="1">
      <c r="A7" s="230" t="s">
        <v>187</v>
      </c>
      <c r="B7" s="230"/>
      <c r="C7" s="230"/>
      <c r="D7" s="230"/>
      <c r="E7" s="230"/>
      <c r="F7" s="230"/>
      <c r="G7" s="230"/>
      <c r="H7" s="230"/>
      <c r="I7" s="230"/>
      <c r="J7" s="230"/>
    </row>
    <row r="8" spans="1:10" ht="28.5" customHeight="1">
      <c r="A8" s="222" t="s">
        <v>188</v>
      </c>
      <c r="B8" s="229" t="s">
        <v>189</v>
      </c>
      <c r="C8" s="229" t="s">
        <v>190</v>
      </c>
      <c r="D8" s="227" t="s">
        <v>191</v>
      </c>
      <c r="E8" s="227"/>
      <c r="F8" s="227"/>
      <c r="G8" s="227"/>
      <c r="H8" s="229" t="s">
        <v>195</v>
      </c>
      <c r="I8" s="229" t="s">
        <v>196</v>
      </c>
      <c r="J8" s="229" t="s">
        <v>197</v>
      </c>
    </row>
    <row r="9" spans="1:10">
      <c r="A9" s="223"/>
      <c r="B9" s="229"/>
      <c r="C9" s="229"/>
      <c r="D9" s="227" t="s">
        <v>24</v>
      </c>
      <c r="E9" s="228" t="s">
        <v>25</v>
      </c>
      <c r="F9" s="228"/>
      <c r="G9" s="228"/>
      <c r="H9" s="229"/>
      <c r="I9" s="229"/>
      <c r="J9" s="229"/>
    </row>
    <row r="10" spans="1:10" ht="48.75" customHeight="1">
      <c r="A10" s="224"/>
      <c r="B10" s="229"/>
      <c r="C10" s="229"/>
      <c r="D10" s="227"/>
      <c r="E10" s="4" t="s">
        <v>192</v>
      </c>
      <c r="F10" s="4" t="s">
        <v>193</v>
      </c>
      <c r="G10" s="4" t="s">
        <v>194</v>
      </c>
      <c r="H10" s="229"/>
      <c r="I10" s="229"/>
      <c r="J10" s="229"/>
    </row>
    <row r="11" spans="1:10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>
      <c r="A12" s="6">
        <v>1</v>
      </c>
      <c r="B12" s="7" t="s">
        <v>322</v>
      </c>
      <c r="C12" s="6">
        <v>1</v>
      </c>
      <c r="D12" s="7">
        <f>E12+F12+G12</f>
        <v>35663.160000000003</v>
      </c>
      <c r="E12" s="7">
        <v>23157.83</v>
      </c>
      <c r="F12" s="94">
        <v>7505.33</v>
      </c>
      <c r="G12" s="94">
        <v>5000</v>
      </c>
      <c r="H12" s="7"/>
      <c r="I12" s="6">
        <v>1</v>
      </c>
      <c r="J12" s="7">
        <f>C12*D12*(1+H12/100)*I12*12</f>
        <v>427957.92000000004</v>
      </c>
    </row>
    <row r="13" spans="1:10">
      <c r="A13" s="6">
        <v>2</v>
      </c>
      <c r="B13" s="7" t="s">
        <v>410</v>
      </c>
      <c r="C13" s="6">
        <v>5</v>
      </c>
      <c r="D13" s="7">
        <f>E13+F13+G13</f>
        <v>19999.759999999998</v>
      </c>
      <c r="E13" s="7">
        <v>16999.759999999998</v>
      </c>
      <c r="F13" s="94"/>
      <c r="G13" s="94">
        <v>3000</v>
      </c>
      <c r="H13" s="7"/>
      <c r="I13" s="6">
        <v>1</v>
      </c>
      <c r="J13" s="7">
        <f>C13*D13*(1+H13/100)*I13*12</f>
        <v>1199985.5999999999</v>
      </c>
    </row>
    <row r="14" spans="1:10">
      <c r="A14" s="6">
        <v>3</v>
      </c>
      <c r="B14" s="7" t="s">
        <v>398</v>
      </c>
      <c r="C14" s="6">
        <v>76.099999999999994</v>
      </c>
      <c r="D14" s="7">
        <f>E14+F14+G14</f>
        <v>16589.099999999999</v>
      </c>
      <c r="E14" s="7">
        <v>10558.98</v>
      </c>
      <c r="F14" s="94">
        <v>1721.13</v>
      </c>
      <c r="G14" s="94">
        <v>4308.99</v>
      </c>
      <c r="H14" s="7"/>
      <c r="I14" s="6">
        <v>1</v>
      </c>
      <c r="J14" s="7">
        <f>C14*D14*(1+H14/100)*I14*12-1</f>
        <v>15149165.119999997</v>
      </c>
    </row>
    <row r="15" spans="1:10" ht="12" customHeight="1">
      <c r="A15" s="6">
        <v>4</v>
      </c>
      <c r="B15" s="7" t="s">
        <v>399</v>
      </c>
      <c r="C15" s="6">
        <v>20</v>
      </c>
      <c r="D15" s="7">
        <f>E15+F15+G15</f>
        <v>10464.459999999999</v>
      </c>
      <c r="E15" s="7">
        <v>4867.8</v>
      </c>
      <c r="F15" s="94">
        <v>500.4</v>
      </c>
      <c r="G15" s="94">
        <v>5096.26</v>
      </c>
      <c r="H15" s="7"/>
      <c r="I15" s="6">
        <v>1</v>
      </c>
      <c r="J15" s="7">
        <f>C15*D15*(1+H15/100)*I15*12-0.93</f>
        <v>2511469.4699999997</v>
      </c>
    </row>
    <row r="16" spans="1:10" ht="0.75" hidden="1" customHeight="1">
      <c r="A16" s="6"/>
      <c r="B16" s="7"/>
      <c r="C16" s="6"/>
      <c r="D16" s="7"/>
      <c r="E16" s="7"/>
      <c r="F16" s="94"/>
      <c r="G16" s="94"/>
      <c r="H16" s="7"/>
      <c r="I16" s="6"/>
      <c r="J16" s="7"/>
    </row>
    <row r="17" spans="1:10" hidden="1">
      <c r="A17" s="6"/>
      <c r="B17" s="7"/>
      <c r="C17" s="6"/>
      <c r="D17" s="7"/>
      <c r="E17" s="7"/>
      <c r="F17" s="7"/>
      <c r="G17" s="7"/>
      <c r="H17" s="7"/>
      <c r="I17" s="6"/>
      <c r="J17" s="7"/>
    </row>
    <row r="18" spans="1:10">
      <c r="A18" s="220" t="s">
        <v>198</v>
      </c>
      <c r="B18" s="221"/>
      <c r="C18" s="5" t="s">
        <v>199</v>
      </c>
      <c r="D18" s="5"/>
      <c r="E18" s="5" t="s">
        <v>199</v>
      </c>
      <c r="F18" s="5" t="s">
        <v>199</v>
      </c>
      <c r="G18" s="5" t="s">
        <v>199</v>
      </c>
      <c r="H18" s="5" t="s">
        <v>199</v>
      </c>
      <c r="I18" s="5" t="s">
        <v>199</v>
      </c>
      <c r="J18" s="101">
        <f>SUM(J12:J17)</f>
        <v>19288578.109999996</v>
      </c>
    </row>
    <row r="20" spans="1:10">
      <c r="A20" s="226" t="s">
        <v>200</v>
      </c>
      <c r="B20" s="226"/>
      <c r="C20" s="226"/>
      <c r="D20" s="219" t="s">
        <v>456</v>
      </c>
      <c r="E20" s="219"/>
      <c r="F20" s="219"/>
      <c r="G20" s="3"/>
      <c r="H20" s="3"/>
      <c r="I20" s="3"/>
      <c r="J20" s="3"/>
    </row>
    <row r="22" spans="1:10">
      <c r="A22" s="230" t="s">
        <v>400</v>
      </c>
      <c r="B22" s="230"/>
      <c r="C22" s="230"/>
      <c r="D22" s="230"/>
      <c r="E22" s="230"/>
      <c r="F22" s="230"/>
      <c r="G22" s="230"/>
      <c r="H22" s="230"/>
      <c r="I22" s="230"/>
      <c r="J22" s="230"/>
    </row>
    <row r="23" spans="1:10">
      <c r="A23" s="222" t="s">
        <v>188</v>
      </c>
      <c r="B23" s="229" t="s">
        <v>189</v>
      </c>
      <c r="C23" s="229" t="s">
        <v>190</v>
      </c>
      <c r="D23" s="227" t="s">
        <v>191</v>
      </c>
      <c r="E23" s="227"/>
      <c r="F23" s="227"/>
      <c r="G23" s="227"/>
      <c r="H23" s="229" t="s">
        <v>195</v>
      </c>
      <c r="I23" s="229" t="s">
        <v>196</v>
      </c>
      <c r="J23" s="229" t="s">
        <v>401</v>
      </c>
    </row>
    <row r="24" spans="1:10">
      <c r="A24" s="223"/>
      <c r="B24" s="229"/>
      <c r="C24" s="229"/>
      <c r="D24" s="227" t="s">
        <v>24</v>
      </c>
      <c r="E24" s="228" t="s">
        <v>25</v>
      </c>
      <c r="F24" s="228"/>
      <c r="G24" s="228"/>
      <c r="H24" s="229"/>
      <c r="I24" s="229"/>
      <c r="J24" s="229"/>
    </row>
    <row r="25" spans="1:10" ht="38.25">
      <c r="A25" s="224"/>
      <c r="B25" s="229"/>
      <c r="C25" s="229"/>
      <c r="D25" s="227"/>
      <c r="E25" s="4" t="s">
        <v>192</v>
      </c>
      <c r="F25" s="4" t="s">
        <v>193</v>
      </c>
      <c r="G25" s="4" t="s">
        <v>194</v>
      </c>
      <c r="H25" s="229"/>
      <c r="I25" s="229"/>
      <c r="J25" s="229"/>
    </row>
    <row r="26" spans="1:10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</row>
    <row r="27" spans="1:10">
      <c r="A27" s="6">
        <v>1</v>
      </c>
      <c r="B27" s="7" t="s">
        <v>397</v>
      </c>
      <c r="C27" s="7">
        <v>4</v>
      </c>
      <c r="D27" s="7">
        <v>2000</v>
      </c>
      <c r="E27" s="7"/>
      <c r="F27" s="7"/>
      <c r="G27" s="7"/>
      <c r="H27" s="7"/>
      <c r="I27" s="6">
        <v>1</v>
      </c>
      <c r="J27" s="7">
        <f>C27*D27*(1+H27/100)*I27*1</f>
        <v>8000</v>
      </c>
    </row>
    <row r="28" spans="1:10">
      <c r="A28" s="6">
        <v>2</v>
      </c>
      <c r="B28" s="7" t="s">
        <v>398</v>
      </c>
      <c r="C28" s="7">
        <v>58</v>
      </c>
      <c r="D28" s="7">
        <v>2000</v>
      </c>
      <c r="E28" s="7"/>
      <c r="F28" s="7"/>
      <c r="G28" s="7"/>
      <c r="H28" s="7"/>
      <c r="I28" s="6">
        <v>1</v>
      </c>
      <c r="J28" s="7">
        <f>C28*D28*(1+H28/100)*I28*1</f>
        <v>116000</v>
      </c>
    </row>
    <row r="29" spans="1:10" ht="12" customHeight="1">
      <c r="A29" s="6">
        <v>3</v>
      </c>
      <c r="B29" s="7" t="s">
        <v>399</v>
      </c>
      <c r="C29" s="7">
        <v>26</v>
      </c>
      <c r="D29" s="7">
        <v>2000</v>
      </c>
      <c r="E29" s="7"/>
      <c r="F29" s="7"/>
      <c r="G29" s="7"/>
      <c r="H29" s="7"/>
      <c r="I29" s="6">
        <v>1</v>
      </c>
      <c r="J29" s="7">
        <f>C29*D29*(1+H29/100)*I29*1</f>
        <v>52000</v>
      </c>
    </row>
    <row r="30" spans="1:10" hidden="1">
      <c r="A30" s="6"/>
      <c r="B30" s="7"/>
      <c r="C30" s="7"/>
      <c r="D30" s="7"/>
      <c r="E30" s="7"/>
      <c r="F30" s="7"/>
      <c r="G30" s="7"/>
      <c r="H30" s="7"/>
      <c r="I30" s="6"/>
      <c r="J30" s="7"/>
    </row>
    <row r="31" spans="1:10" hidden="1">
      <c r="A31" s="6"/>
      <c r="B31" s="7"/>
      <c r="C31" s="7"/>
      <c r="D31" s="7"/>
      <c r="E31" s="7"/>
      <c r="F31" s="7"/>
      <c r="G31" s="7"/>
      <c r="H31" s="7"/>
      <c r="I31" s="6"/>
      <c r="J31" s="7"/>
    </row>
    <row r="32" spans="1:10">
      <c r="A32" s="220" t="s">
        <v>198</v>
      </c>
      <c r="B32" s="221"/>
      <c r="C32" s="5" t="s">
        <v>199</v>
      </c>
      <c r="D32" s="5"/>
      <c r="E32" s="5" t="s">
        <v>199</v>
      </c>
      <c r="F32" s="5" t="s">
        <v>199</v>
      </c>
      <c r="G32" s="5" t="s">
        <v>199</v>
      </c>
      <c r="H32" s="5" t="s">
        <v>199</v>
      </c>
      <c r="I32" s="5" t="s">
        <v>199</v>
      </c>
      <c r="J32" s="102">
        <f>SUM(J27:J31)</f>
        <v>176000</v>
      </c>
    </row>
    <row r="35" spans="1:10">
      <c r="A35" s="226" t="s">
        <v>200</v>
      </c>
      <c r="B35" s="226"/>
      <c r="C35" s="226"/>
      <c r="D35" s="219" t="s">
        <v>402</v>
      </c>
      <c r="E35" s="219"/>
      <c r="F35" s="219"/>
      <c r="G35" s="3"/>
      <c r="H35" s="3"/>
      <c r="I35" s="3"/>
      <c r="J35" s="3"/>
    </row>
    <row r="37" spans="1:10">
      <c r="A37" s="230" t="s">
        <v>187</v>
      </c>
      <c r="B37" s="230"/>
      <c r="C37" s="230"/>
      <c r="D37" s="230"/>
      <c r="E37" s="230"/>
      <c r="F37" s="230"/>
      <c r="G37" s="230"/>
      <c r="H37" s="230"/>
      <c r="I37" s="230"/>
      <c r="J37" s="230"/>
    </row>
    <row r="38" spans="1:10">
      <c r="A38" s="222" t="s">
        <v>188</v>
      </c>
      <c r="B38" s="229" t="s">
        <v>189</v>
      </c>
      <c r="C38" s="229" t="s">
        <v>190</v>
      </c>
      <c r="D38" s="227" t="s">
        <v>191</v>
      </c>
      <c r="E38" s="227"/>
      <c r="F38" s="227"/>
      <c r="G38" s="227"/>
      <c r="H38" s="229" t="s">
        <v>195</v>
      </c>
      <c r="I38" s="229" t="s">
        <v>196</v>
      </c>
      <c r="J38" s="229" t="s">
        <v>197</v>
      </c>
    </row>
    <row r="39" spans="1:10">
      <c r="A39" s="223"/>
      <c r="B39" s="229"/>
      <c r="C39" s="229"/>
      <c r="D39" s="227" t="s">
        <v>24</v>
      </c>
      <c r="E39" s="228" t="s">
        <v>25</v>
      </c>
      <c r="F39" s="228"/>
      <c r="G39" s="228"/>
      <c r="H39" s="229"/>
      <c r="I39" s="229"/>
      <c r="J39" s="229"/>
    </row>
    <row r="40" spans="1:10" ht="38.25">
      <c r="A40" s="224"/>
      <c r="B40" s="229"/>
      <c r="C40" s="229"/>
      <c r="D40" s="227"/>
      <c r="E40" s="4" t="s">
        <v>192</v>
      </c>
      <c r="F40" s="4" t="s">
        <v>193</v>
      </c>
      <c r="G40" s="4" t="s">
        <v>194</v>
      </c>
      <c r="H40" s="229"/>
      <c r="I40" s="229"/>
      <c r="J40" s="229"/>
    </row>
    <row r="41" spans="1:10" ht="12" customHeight="1">
      <c r="A41" s="5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  <c r="J41" s="5">
        <v>10</v>
      </c>
    </row>
    <row r="42" spans="1:10" hidden="1">
      <c r="A42" s="6">
        <v>1</v>
      </c>
      <c r="B42" s="7" t="s">
        <v>322</v>
      </c>
      <c r="C42" s="6"/>
      <c r="D42" s="7">
        <f>E42+F42+G42</f>
        <v>0</v>
      </c>
      <c r="E42" s="7"/>
      <c r="F42" s="7"/>
      <c r="G42" s="7"/>
      <c r="H42" s="7"/>
      <c r="I42" s="6">
        <v>1</v>
      </c>
      <c r="J42" s="7">
        <f>C42*D42*(1+H42/100)*I42*12</f>
        <v>0</v>
      </c>
    </row>
    <row r="43" spans="1:10" hidden="1">
      <c r="A43" s="6">
        <v>2</v>
      </c>
      <c r="B43" s="7" t="s">
        <v>410</v>
      </c>
      <c r="C43" s="6"/>
      <c r="D43" s="7">
        <f>E43+F43+G43</f>
        <v>0</v>
      </c>
      <c r="E43" s="7"/>
      <c r="F43" s="7"/>
      <c r="G43" s="7"/>
      <c r="H43" s="7"/>
      <c r="I43" s="6">
        <v>1</v>
      </c>
      <c r="J43" s="7">
        <f>C43*D43*(1+H43/100)*I43*12</f>
        <v>0</v>
      </c>
    </row>
    <row r="44" spans="1:10" hidden="1">
      <c r="A44" s="6">
        <v>3</v>
      </c>
      <c r="B44" s="7" t="s">
        <v>398</v>
      </c>
      <c r="C44" s="6"/>
      <c r="D44" s="7">
        <f>E44+F44+G44</f>
        <v>0</v>
      </c>
      <c r="E44" s="7"/>
      <c r="F44" s="7"/>
      <c r="G44" s="7"/>
      <c r="H44" s="7"/>
      <c r="I44" s="6">
        <v>1</v>
      </c>
      <c r="J44" s="7">
        <f>C44*D44*(1+H44/100)*I44*12</f>
        <v>0</v>
      </c>
    </row>
    <row r="45" spans="1:10" ht="12" customHeight="1">
      <c r="A45" s="6">
        <v>1</v>
      </c>
      <c r="B45" s="7" t="s">
        <v>399</v>
      </c>
      <c r="C45" s="6">
        <v>13</v>
      </c>
      <c r="D45" s="7">
        <f>E45+F45+G45</f>
        <v>10810</v>
      </c>
      <c r="E45" s="7">
        <v>4400</v>
      </c>
      <c r="F45" s="7">
        <v>440</v>
      </c>
      <c r="G45" s="7">
        <f>4649+1321</f>
        <v>5970</v>
      </c>
      <c r="H45" s="7"/>
      <c r="I45" s="6">
        <v>1</v>
      </c>
      <c r="J45" s="7">
        <f>C45*D45*(1+H45/100)*I45*12</f>
        <v>1686360</v>
      </c>
    </row>
    <row r="46" spans="1:10" hidden="1">
      <c r="A46" s="6"/>
      <c r="B46" s="7"/>
      <c r="C46" s="6"/>
      <c r="D46" s="7"/>
      <c r="E46" s="7"/>
      <c r="F46" s="7"/>
      <c r="G46" s="7"/>
      <c r="H46" s="7"/>
      <c r="I46" s="6"/>
      <c r="J46" s="7"/>
    </row>
    <row r="47" spans="1:10" ht="13.5" customHeight="1">
      <c r="A47" s="6">
        <v>2</v>
      </c>
      <c r="B47" s="7" t="s">
        <v>594</v>
      </c>
      <c r="C47" s="6"/>
      <c r="D47" s="7"/>
      <c r="E47" s="7"/>
      <c r="F47" s="7"/>
      <c r="G47" s="7"/>
      <c r="H47" s="7"/>
      <c r="I47" s="6"/>
      <c r="J47" s="7">
        <v>463768.65</v>
      </c>
    </row>
    <row r="48" spans="1:10">
      <c r="A48" s="220" t="s">
        <v>198</v>
      </c>
      <c r="B48" s="221"/>
      <c r="C48" s="5" t="s">
        <v>199</v>
      </c>
      <c r="D48" s="5"/>
      <c r="E48" s="5" t="s">
        <v>199</v>
      </c>
      <c r="F48" s="5" t="s">
        <v>199</v>
      </c>
      <c r="G48" s="5" t="s">
        <v>199</v>
      </c>
      <c r="H48" s="5" t="s">
        <v>199</v>
      </c>
      <c r="I48" s="5" t="s">
        <v>199</v>
      </c>
      <c r="J48" s="101">
        <f>SUM(J42:J47)</f>
        <v>2150128.65</v>
      </c>
    </row>
    <row r="51" spans="1:10">
      <c r="A51" s="226" t="s">
        <v>200</v>
      </c>
      <c r="B51" s="226"/>
      <c r="C51" s="226"/>
      <c r="D51" s="219" t="s">
        <v>480</v>
      </c>
      <c r="E51" s="219"/>
      <c r="F51" s="219"/>
      <c r="G51" s="3"/>
      <c r="H51" s="3"/>
      <c r="I51" s="3"/>
      <c r="J51" s="3"/>
    </row>
    <row r="53" spans="1:10">
      <c r="A53" s="230" t="s">
        <v>187</v>
      </c>
      <c r="B53" s="230"/>
      <c r="C53" s="230"/>
      <c r="D53" s="230"/>
      <c r="E53" s="230"/>
      <c r="F53" s="230"/>
      <c r="G53" s="230"/>
      <c r="H53" s="230"/>
      <c r="I53" s="230"/>
      <c r="J53" s="230"/>
    </row>
    <row r="54" spans="1:10">
      <c r="A54" s="222" t="s">
        <v>188</v>
      </c>
      <c r="B54" s="229" t="s">
        <v>189</v>
      </c>
      <c r="C54" s="229" t="s">
        <v>190</v>
      </c>
      <c r="D54" s="227" t="s">
        <v>191</v>
      </c>
      <c r="E54" s="227"/>
      <c r="F54" s="227"/>
      <c r="G54" s="227"/>
      <c r="H54" s="229" t="s">
        <v>195</v>
      </c>
      <c r="I54" s="229" t="s">
        <v>196</v>
      </c>
      <c r="J54" s="229" t="s">
        <v>197</v>
      </c>
    </row>
    <row r="55" spans="1:10">
      <c r="A55" s="223"/>
      <c r="B55" s="229"/>
      <c r="C55" s="229"/>
      <c r="D55" s="227" t="s">
        <v>24</v>
      </c>
      <c r="E55" s="228" t="s">
        <v>25</v>
      </c>
      <c r="F55" s="228"/>
      <c r="G55" s="228"/>
      <c r="H55" s="229"/>
      <c r="I55" s="229"/>
      <c r="J55" s="229"/>
    </row>
    <row r="56" spans="1:10" ht="38.25">
      <c r="A56" s="224"/>
      <c r="B56" s="229"/>
      <c r="C56" s="229"/>
      <c r="D56" s="227"/>
      <c r="E56" s="4" t="s">
        <v>192</v>
      </c>
      <c r="F56" s="4" t="s">
        <v>193</v>
      </c>
      <c r="G56" s="4" t="s">
        <v>194</v>
      </c>
      <c r="H56" s="229"/>
      <c r="I56" s="229"/>
      <c r="J56" s="229"/>
    </row>
    <row r="57" spans="1:10">
      <c r="A57" s="5">
        <v>1</v>
      </c>
      <c r="B57" s="5">
        <v>2</v>
      </c>
      <c r="C57" s="5">
        <v>3</v>
      </c>
      <c r="D57" s="5">
        <v>4</v>
      </c>
      <c r="E57" s="5">
        <v>5</v>
      </c>
      <c r="F57" s="5">
        <v>6</v>
      </c>
      <c r="G57" s="5">
        <v>7</v>
      </c>
      <c r="H57" s="5">
        <v>8</v>
      </c>
      <c r="I57" s="5">
        <v>9</v>
      </c>
      <c r="J57" s="5">
        <v>10</v>
      </c>
    </row>
    <row r="58" spans="1:10" ht="15" customHeight="1">
      <c r="A58" s="6">
        <v>1</v>
      </c>
      <c r="B58" s="7" t="s">
        <v>398</v>
      </c>
      <c r="C58" s="6"/>
      <c r="D58" s="7">
        <f>E58+F58+G58</f>
        <v>0</v>
      </c>
      <c r="E58" s="7"/>
      <c r="F58" s="7"/>
      <c r="G58" s="7"/>
      <c r="H58" s="7"/>
      <c r="I58" s="6">
        <v>1</v>
      </c>
      <c r="J58" s="7">
        <v>61162.77</v>
      </c>
    </row>
    <row r="59" spans="1:10" hidden="1">
      <c r="A59" s="6"/>
      <c r="B59" s="7"/>
      <c r="C59" s="6"/>
      <c r="D59" s="7"/>
      <c r="E59" s="7"/>
      <c r="F59" s="7"/>
      <c r="G59" s="7"/>
      <c r="H59" s="7"/>
      <c r="I59" s="6"/>
      <c r="J59" s="7"/>
    </row>
    <row r="60" spans="1:10" hidden="1">
      <c r="A60" s="6"/>
      <c r="B60" s="7"/>
      <c r="C60" s="6"/>
      <c r="D60" s="7"/>
      <c r="E60" s="7"/>
      <c r="F60" s="7"/>
      <c r="G60" s="7"/>
      <c r="H60" s="7"/>
      <c r="I60" s="6"/>
      <c r="J60" s="7"/>
    </row>
    <row r="61" spans="1:10">
      <c r="A61" s="220" t="s">
        <v>198</v>
      </c>
      <c r="B61" s="221"/>
      <c r="C61" s="5" t="s">
        <v>199</v>
      </c>
      <c r="D61" s="5"/>
      <c r="E61" s="5" t="s">
        <v>199</v>
      </c>
      <c r="F61" s="5" t="s">
        <v>199</v>
      </c>
      <c r="G61" s="5" t="s">
        <v>199</v>
      </c>
      <c r="H61" s="5" t="s">
        <v>199</v>
      </c>
      <c r="I61" s="5" t="s">
        <v>199</v>
      </c>
      <c r="J61" s="101">
        <f>SUM(J58:J60)</f>
        <v>61162.77</v>
      </c>
    </row>
    <row r="64" spans="1:10">
      <c r="A64" s="225" t="s">
        <v>510</v>
      </c>
      <c r="B64" s="226"/>
      <c r="C64" s="226"/>
      <c r="D64" s="219" t="s">
        <v>483</v>
      </c>
      <c r="E64" s="219"/>
      <c r="F64" s="219"/>
      <c r="G64" s="3"/>
      <c r="H64" s="3"/>
      <c r="I64" s="3"/>
      <c r="J64" s="3"/>
    </row>
    <row r="66" spans="1:10">
      <c r="A66" s="230" t="s">
        <v>187</v>
      </c>
      <c r="B66" s="230"/>
      <c r="C66" s="230"/>
      <c r="D66" s="230"/>
      <c r="E66" s="230"/>
      <c r="F66" s="230"/>
      <c r="G66" s="230"/>
      <c r="H66" s="230"/>
      <c r="I66" s="230"/>
      <c r="J66" s="230"/>
    </row>
    <row r="67" spans="1:10">
      <c r="A67" s="222" t="s">
        <v>188</v>
      </c>
      <c r="B67" s="229" t="s">
        <v>189</v>
      </c>
      <c r="C67" s="229" t="s">
        <v>190</v>
      </c>
      <c r="D67" s="227" t="s">
        <v>191</v>
      </c>
      <c r="E67" s="227"/>
      <c r="F67" s="227"/>
      <c r="G67" s="227"/>
      <c r="H67" s="229" t="s">
        <v>195</v>
      </c>
      <c r="I67" s="229" t="s">
        <v>196</v>
      </c>
      <c r="J67" s="229" t="s">
        <v>197</v>
      </c>
    </row>
    <row r="68" spans="1:10">
      <c r="A68" s="223"/>
      <c r="B68" s="229"/>
      <c r="C68" s="229"/>
      <c r="D68" s="227" t="s">
        <v>24</v>
      </c>
      <c r="E68" s="228" t="s">
        <v>25</v>
      </c>
      <c r="F68" s="228"/>
      <c r="G68" s="228"/>
      <c r="H68" s="229"/>
      <c r="I68" s="229"/>
      <c r="J68" s="229"/>
    </row>
    <row r="69" spans="1:10" ht="38.25">
      <c r="A69" s="224"/>
      <c r="B69" s="229"/>
      <c r="C69" s="229"/>
      <c r="D69" s="227"/>
      <c r="E69" s="4" t="s">
        <v>192</v>
      </c>
      <c r="F69" s="4" t="s">
        <v>193</v>
      </c>
      <c r="G69" s="4" t="s">
        <v>194</v>
      </c>
      <c r="H69" s="229"/>
      <c r="I69" s="229"/>
      <c r="J69" s="229"/>
    </row>
    <row r="70" spans="1:10">
      <c r="A70" s="5">
        <v>1</v>
      </c>
      <c r="B70" s="5">
        <v>2</v>
      </c>
      <c r="C70" s="5">
        <v>3</v>
      </c>
      <c r="D70" s="5">
        <v>4</v>
      </c>
      <c r="E70" s="5">
        <v>5</v>
      </c>
      <c r="F70" s="5">
        <v>6</v>
      </c>
      <c r="G70" s="5">
        <v>7</v>
      </c>
      <c r="H70" s="5">
        <v>8</v>
      </c>
      <c r="I70" s="5">
        <v>9</v>
      </c>
      <c r="J70" s="5">
        <v>10</v>
      </c>
    </row>
    <row r="71" spans="1:10" ht="12" customHeight="1">
      <c r="A71" s="6">
        <v>1</v>
      </c>
      <c r="B71" s="97" t="s">
        <v>484</v>
      </c>
      <c r="C71" s="6"/>
      <c r="D71" s="7">
        <f>E71+F71+G71</f>
        <v>0</v>
      </c>
      <c r="E71" s="7"/>
      <c r="F71" s="7"/>
      <c r="G71" s="7"/>
      <c r="H71" s="7"/>
      <c r="I71" s="6">
        <v>1</v>
      </c>
      <c r="J71" s="7"/>
    </row>
    <row r="72" spans="1:10" hidden="1">
      <c r="A72" s="6"/>
      <c r="B72" s="7"/>
      <c r="C72" s="6"/>
      <c r="D72" s="7"/>
      <c r="E72" s="7"/>
      <c r="F72" s="7"/>
      <c r="G72" s="7"/>
      <c r="H72" s="7"/>
      <c r="I72" s="6"/>
      <c r="J72" s="7"/>
    </row>
    <row r="73" spans="1:10" hidden="1">
      <c r="A73" s="6"/>
      <c r="B73" s="7"/>
      <c r="C73" s="6"/>
      <c r="D73" s="7"/>
      <c r="E73" s="7"/>
      <c r="F73" s="7"/>
      <c r="G73" s="7"/>
      <c r="H73" s="7"/>
      <c r="I73" s="6"/>
      <c r="J73" s="7"/>
    </row>
    <row r="74" spans="1:10">
      <c r="A74" s="220" t="s">
        <v>198</v>
      </c>
      <c r="B74" s="221"/>
      <c r="C74" s="5" t="s">
        <v>199</v>
      </c>
      <c r="D74" s="5"/>
      <c r="E74" s="5" t="s">
        <v>199</v>
      </c>
      <c r="F74" s="5" t="s">
        <v>199</v>
      </c>
      <c r="G74" s="5" t="s">
        <v>199</v>
      </c>
      <c r="H74" s="5" t="s">
        <v>199</v>
      </c>
      <c r="I74" s="5" t="s">
        <v>199</v>
      </c>
      <c r="J74" s="101">
        <f>SUM(J71:J73)</f>
        <v>0</v>
      </c>
    </row>
  </sheetData>
  <mergeCells count="68">
    <mergeCell ref="A1:J1"/>
    <mergeCell ref="E9:G9"/>
    <mergeCell ref="J8:J10"/>
    <mergeCell ref="I8:I10"/>
    <mergeCell ref="D9:D10"/>
    <mergeCell ref="H8:H10"/>
    <mergeCell ref="D5:F5"/>
    <mergeCell ref="A5:C5"/>
    <mergeCell ref="C8:C10"/>
    <mergeCell ref="A2:J2"/>
    <mergeCell ref="C38:C40"/>
    <mergeCell ref="E39:G39"/>
    <mergeCell ref="D39:D40"/>
    <mergeCell ref="A3:B3"/>
    <mergeCell ref="B8:B10"/>
    <mergeCell ref="A7:J7"/>
    <mergeCell ref="A8:A10"/>
    <mergeCell ref="D8:G8"/>
    <mergeCell ref="A18:B18"/>
    <mergeCell ref="E24:G24"/>
    <mergeCell ref="A20:C20"/>
    <mergeCell ref="C23:C25"/>
    <mergeCell ref="D20:F20"/>
    <mergeCell ref="A22:J22"/>
    <mergeCell ref="D23:G23"/>
    <mergeCell ref="H23:H25"/>
    <mergeCell ref="J23:J25"/>
    <mergeCell ref="D24:D25"/>
    <mergeCell ref="A67:A69"/>
    <mergeCell ref="B67:B69"/>
    <mergeCell ref="I23:I25"/>
    <mergeCell ref="A37:J37"/>
    <mergeCell ref="A35:C35"/>
    <mergeCell ref="A32:B32"/>
    <mergeCell ref="A23:A25"/>
    <mergeCell ref="D35:F35"/>
    <mergeCell ref="B23:B25"/>
    <mergeCell ref="B38:B40"/>
    <mergeCell ref="I54:I56"/>
    <mergeCell ref="A51:C51"/>
    <mergeCell ref="A74:B74"/>
    <mergeCell ref="A66:J66"/>
    <mergeCell ref="D67:G67"/>
    <mergeCell ref="H67:H69"/>
    <mergeCell ref="J67:J69"/>
    <mergeCell ref="C67:C69"/>
    <mergeCell ref="D68:D69"/>
    <mergeCell ref="I67:I69"/>
    <mergeCell ref="A54:A56"/>
    <mergeCell ref="B54:B56"/>
    <mergeCell ref="E68:G68"/>
    <mergeCell ref="J38:J40"/>
    <mergeCell ref="H38:H40"/>
    <mergeCell ref="I38:I40"/>
    <mergeCell ref="D38:G38"/>
    <mergeCell ref="A53:J53"/>
    <mergeCell ref="J54:J56"/>
    <mergeCell ref="H54:H56"/>
    <mergeCell ref="D51:F51"/>
    <mergeCell ref="A48:B48"/>
    <mergeCell ref="A38:A40"/>
    <mergeCell ref="D64:F64"/>
    <mergeCell ref="A64:C64"/>
    <mergeCell ref="D54:G54"/>
    <mergeCell ref="E55:G55"/>
    <mergeCell ref="D55:D56"/>
    <mergeCell ref="A61:B61"/>
    <mergeCell ref="C54:C56"/>
  </mergeCells>
  <phoneticPr fontId="0" type="noConversion"/>
  <pageMargins left="0.7" right="0.7" top="0.75" bottom="0.75" header="0.3" footer="0.3"/>
  <pageSetup paperSize="9" scale="6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workbookViewId="0">
      <selection activeCell="D29" sqref="D29"/>
    </sheetView>
  </sheetViews>
  <sheetFormatPr defaultRowHeight="12.75"/>
  <cols>
    <col min="1" max="1" width="9.6640625" style="2" bestFit="1" customWidth="1"/>
    <col min="2" max="2" width="41.1640625" style="2" customWidth="1"/>
    <col min="3" max="3" width="25" style="2" customWidth="1"/>
    <col min="4" max="6" width="18.5" style="2" customWidth="1"/>
    <col min="7" max="7" width="9.6640625" style="2" bestFit="1" customWidth="1"/>
    <col min="8" max="10" width="9.33203125" style="2"/>
    <col min="11" max="11" width="9.6640625" style="2" bestFit="1" customWidth="1"/>
    <col min="12" max="16384" width="9.33203125" style="2"/>
  </cols>
  <sheetData>
    <row r="1" spans="1:6" ht="24" customHeight="1">
      <c r="A1" s="231" t="s">
        <v>234</v>
      </c>
      <c r="B1" s="231"/>
      <c r="C1" s="231"/>
      <c r="D1" s="231"/>
      <c r="E1" s="231"/>
      <c r="F1" s="231"/>
    </row>
    <row r="2" spans="1:6" ht="20.25" customHeight="1">
      <c r="A2" s="225" t="s">
        <v>509</v>
      </c>
      <c r="B2" s="226"/>
      <c r="C2" s="8">
        <v>1064</v>
      </c>
      <c r="D2" s="3"/>
      <c r="E2" s="3"/>
      <c r="F2" s="3"/>
    </row>
    <row r="4" spans="1:6" ht="20.25" customHeight="1">
      <c r="A4" s="226" t="s">
        <v>200</v>
      </c>
      <c r="B4" s="226"/>
      <c r="C4" s="226"/>
      <c r="D4" s="233" t="s">
        <v>402</v>
      </c>
      <c r="E4" s="233"/>
      <c r="F4" s="233"/>
    </row>
    <row r="6" spans="1:6" ht="24" customHeight="1">
      <c r="A6" s="230" t="s">
        <v>204</v>
      </c>
      <c r="B6" s="230"/>
      <c r="C6" s="230"/>
      <c r="D6" s="230"/>
      <c r="E6" s="230"/>
      <c r="F6" s="230"/>
    </row>
    <row r="7" spans="1:6" ht="28.5" customHeight="1">
      <c r="A7" s="227" t="s">
        <v>188</v>
      </c>
      <c r="B7" s="229" t="s">
        <v>202</v>
      </c>
      <c r="C7" s="229" t="s">
        <v>203</v>
      </c>
      <c r="D7" s="229" t="s">
        <v>205</v>
      </c>
      <c r="E7" s="229" t="s">
        <v>206</v>
      </c>
      <c r="F7" s="229" t="s">
        <v>207</v>
      </c>
    </row>
    <row r="8" spans="1:6">
      <c r="A8" s="227"/>
      <c r="B8" s="229"/>
      <c r="C8" s="229"/>
      <c r="D8" s="229"/>
      <c r="E8" s="229"/>
      <c r="F8" s="229"/>
    </row>
    <row r="9" spans="1:6" ht="48.75" customHeight="1">
      <c r="A9" s="227"/>
      <c r="B9" s="229"/>
      <c r="C9" s="229"/>
      <c r="D9" s="229"/>
      <c r="E9" s="229"/>
      <c r="F9" s="229"/>
    </row>
    <row r="10" spans="1:6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42.75" customHeight="1">
      <c r="A11" s="9">
        <v>1</v>
      </c>
      <c r="B11" s="10" t="s">
        <v>208</v>
      </c>
      <c r="C11" s="7"/>
      <c r="D11" s="6"/>
      <c r="E11" s="6"/>
      <c r="F11" s="7">
        <f>F12+F13+F14</f>
        <v>0</v>
      </c>
    </row>
    <row r="12" spans="1:6" ht="42.75" customHeight="1">
      <c r="A12" s="9" t="s">
        <v>106</v>
      </c>
      <c r="B12" s="11" t="s">
        <v>209</v>
      </c>
      <c r="C12" s="7"/>
      <c r="D12" s="95"/>
      <c r="E12" s="95"/>
      <c r="F12" s="7">
        <f>C12*D12*E12</f>
        <v>0</v>
      </c>
    </row>
    <row r="13" spans="1:6" ht="32.25" customHeight="1">
      <c r="A13" s="9" t="s">
        <v>108</v>
      </c>
      <c r="B13" s="183" t="s">
        <v>547</v>
      </c>
      <c r="C13" s="7"/>
      <c r="D13" s="95"/>
      <c r="E13" s="95"/>
      <c r="F13" s="7">
        <f>C13*D13*E13</f>
        <v>0</v>
      </c>
    </row>
    <row r="14" spans="1:6" ht="34.5" customHeight="1">
      <c r="A14" s="9" t="s">
        <v>212</v>
      </c>
      <c r="B14" s="11" t="s">
        <v>211</v>
      </c>
      <c r="C14" s="7"/>
      <c r="D14" s="95"/>
      <c r="E14" s="95"/>
      <c r="F14" s="7">
        <f>C14*D14*E14</f>
        <v>0</v>
      </c>
    </row>
    <row r="15" spans="1:6" ht="46.5" customHeight="1">
      <c r="A15" s="9">
        <v>2</v>
      </c>
      <c r="B15" s="10" t="s">
        <v>213</v>
      </c>
      <c r="C15" s="7"/>
      <c r="D15" s="6"/>
      <c r="E15" s="6"/>
      <c r="F15" s="7"/>
    </row>
    <row r="16" spans="1:6" ht="42.75" customHeight="1">
      <c r="A16" s="9" t="s">
        <v>110</v>
      </c>
      <c r="B16" s="11" t="s">
        <v>209</v>
      </c>
      <c r="C16" s="7"/>
      <c r="D16" s="6"/>
      <c r="E16" s="6"/>
      <c r="F16" s="7"/>
    </row>
    <row r="17" spans="1:6" ht="36" customHeight="1">
      <c r="A17" s="9" t="s">
        <v>113</v>
      </c>
      <c r="B17" s="11" t="s">
        <v>210</v>
      </c>
      <c r="C17" s="7"/>
      <c r="D17" s="6"/>
      <c r="E17" s="6"/>
      <c r="F17" s="7"/>
    </row>
    <row r="18" spans="1:6" ht="30" customHeight="1">
      <c r="A18" s="9" t="s">
        <v>114</v>
      </c>
      <c r="B18" s="11" t="s">
        <v>211</v>
      </c>
      <c r="C18" s="7"/>
      <c r="D18" s="6"/>
      <c r="E18" s="6"/>
      <c r="F18" s="7"/>
    </row>
    <row r="19" spans="1:6">
      <c r="A19" s="220" t="s">
        <v>198</v>
      </c>
      <c r="B19" s="221"/>
      <c r="C19" s="5" t="s">
        <v>199</v>
      </c>
      <c r="D19" s="5" t="s">
        <v>199</v>
      </c>
      <c r="E19" s="5" t="s">
        <v>199</v>
      </c>
      <c r="F19" s="162">
        <f>F15+F11</f>
        <v>0</v>
      </c>
    </row>
    <row r="22" spans="1:6">
      <c r="A22" s="226" t="s">
        <v>200</v>
      </c>
      <c r="B22" s="226"/>
      <c r="C22" s="226"/>
      <c r="D22" s="234" t="s">
        <v>483</v>
      </c>
      <c r="E22" s="233"/>
      <c r="F22" s="233"/>
    </row>
    <row r="23" spans="1:6">
      <c r="A23" s="2" t="s">
        <v>457</v>
      </c>
    </row>
    <row r="24" spans="1:6">
      <c r="A24" s="230" t="s">
        <v>204</v>
      </c>
      <c r="B24" s="230"/>
      <c r="C24" s="230"/>
      <c r="D24" s="230"/>
      <c r="E24" s="230"/>
      <c r="F24" s="230"/>
    </row>
    <row r="25" spans="1:6">
      <c r="A25" s="227" t="s">
        <v>188</v>
      </c>
      <c r="B25" s="229" t="s">
        <v>202</v>
      </c>
      <c r="C25" s="229" t="s">
        <v>203</v>
      </c>
      <c r="D25" s="229" t="s">
        <v>205</v>
      </c>
      <c r="E25" s="229" t="s">
        <v>206</v>
      </c>
      <c r="F25" s="229" t="s">
        <v>207</v>
      </c>
    </row>
    <row r="26" spans="1:6">
      <c r="A26" s="227"/>
      <c r="B26" s="229"/>
      <c r="C26" s="229"/>
      <c r="D26" s="229"/>
      <c r="E26" s="229"/>
      <c r="F26" s="229"/>
    </row>
    <row r="27" spans="1:6">
      <c r="A27" s="227"/>
      <c r="B27" s="229"/>
      <c r="C27" s="229"/>
      <c r="D27" s="229"/>
      <c r="E27" s="229"/>
      <c r="F27" s="229"/>
    </row>
    <row r="28" spans="1:6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</row>
    <row r="29" spans="1:6" ht="38.25">
      <c r="A29" s="9">
        <v>1</v>
      </c>
      <c r="B29" s="10" t="s">
        <v>208</v>
      </c>
      <c r="C29" s="7"/>
      <c r="D29" s="6"/>
      <c r="E29" s="6"/>
      <c r="F29" s="7">
        <f>F30+F31+F32</f>
        <v>0</v>
      </c>
    </row>
    <row r="30" spans="1:6" ht="51">
      <c r="A30" s="9" t="s">
        <v>106</v>
      </c>
      <c r="B30" s="11" t="s">
        <v>209</v>
      </c>
      <c r="C30" s="7"/>
      <c r="D30" s="95"/>
      <c r="E30" s="95"/>
      <c r="F30" s="7">
        <f>C30*D30*E30</f>
        <v>0</v>
      </c>
    </row>
    <row r="31" spans="1:6" ht="25.5">
      <c r="A31" s="9" t="s">
        <v>108</v>
      </c>
      <c r="B31" s="11" t="s">
        <v>210</v>
      </c>
      <c r="C31" s="7"/>
      <c r="D31" s="95"/>
      <c r="E31" s="95"/>
      <c r="F31" s="7">
        <f>C31*D31*E31</f>
        <v>0</v>
      </c>
    </row>
    <row r="32" spans="1:6" ht="25.5">
      <c r="A32" s="9" t="s">
        <v>212</v>
      </c>
      <c r="B32" s="11" t="s">
        <v>211</v>
      </c>
      <c r="C32" s="7"/>
      <c r="D32" s="95"/>
      <c r="E32" s="95"/>
      <c r="F32" s="7">
        <f>C32*D32*E32</f>
        <v>0</v>
      </c>
    </row>
    <row r="33" spans="1:6" ht="38.25">
      <c r="A33" s="9">
        <v>2</v>
      </c>
      <c r="B33" s="10" t="s">
        <v>213</v>
      </c>
      <c r="C33" s="7"/>
      <c r="D33" s="6"/>
      <c r="E33" s="6"/>
      <c r="F33" s="7"/>
    </row>
    <row r="34" spans="1:6" ht="51">
      <c r="A34" s="9" t="s">
        <v>110</v>
      </c>
      <c r="B34" s="11" t="s">
        <v>209</v>
      </c>
      <c r="C34" s="7"/>
      <c r="D34" s="6"/>
      <c r="E34" s="6"/>
      <c r="F34" s="7"/>
    </row>
    <row r="35" spans="1:6" ht="25.5">
      <c r="A35" s="9" t="s">
        <v>113</v>
      </c>
      <c r="B35" s="11" t="s">
        <v>210</v>
      </c>
      <c r="C35" s="7"/>
      <c r="D35" s="6"/>
      <c r="E35" s="6"/>
      <c r="F35" s="7"/>
    </row>
    <row r="36" spans="1:6" ht="25.5">
      <c r="A36" s="9" t="s">
        <v>114</v>
      </c>
      <c r="B36" s="11" t="s">
        <v>211</v>
      </c>
      <c r="C36" s="7"/>
      <c r="D36" s="6"/>
      <c r="E36" s="6"/>
      <c r="F36" s="7"/>
    </row>
    <row r="37" spans="1:6">
      <c r="A37" s="220" t="s">
        <v>198</v>
      </c>
      <c r="B37" s="221"/>
      <c r="C37" s="5" t="s">
        <v>199</v>
      </c>
      <c r="D37" s="5" t="s">
        <v>199</v>
      </c>
      <c r="E37" s="5" t="s">
        <v>199</v>
      </c>
      <c r="F37" s="162">
        <f>F33+F29</f>
        <v>0</v>
      </c>
    </row>
  </sheetData>
  <mergeCells count="22">
    <mergeCell ref="E25:E27"/>
    <mergeCell ref="C25:C27"/>
    <mergeCell ref="A7:A9"/>
    <mergeCell ref="A37:B37"/>
    <mergeCell ref="A25:A27"/>
    <mergeCell ref="A22:C22"/>
    <mergeCell ref="A19:B19"/>
    <mergeCell ref="D25:D27"/>
    <mergeCell ref="A24:F24"/>
    <mergeCell ref="D22:F22"/>
    <mergeCell ref="F25:F27"/>
    <mergeCell ref="B25:B27"/>
    <mergeCell ref="C7:C9"/>
    <mergeCell ref="B7:B9"/>
    <mergeCell ref="A1:F1"/>
    <mergeCell ref="D7:D9"/>
    <mergeCell ref="E7:E9"/>
    <mergeCell ref="F7:F9"/>
    <mergeCell ref="A2:B2"/>
    <mergeCell ref="A4:C4"/>
    <mergeCell ref="D4:F4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C11" sqref="C11:E11"/>
    </sheetView>
  </sheetViews>
  <sheetFormatPr defaultRowHeight="12.75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16384" width="9.33203125" style="2"/>
  </cols>
  <sheetData>
    <row r="1" spans="1:6" ht="24" customHeight="1">
      <c r="A1" s="231" t="s">
        <v>235</v>
      </c>
      <c r="B1" s="231"/>
      <c r="C1" s="231"/>
      <c r="D1" s="231"/>
      <c r="E1" s="231"/>
      <c r="F1" s="231"/>
    </row>
    <row r="2" spans="1:6" ht="20.25" customHeight="1">
      <c r="A2" s="226" t="s">
        <v>201</v>
      </c>
      <c r="B2" s="226"/>
      <c r="C2" s="8">
        <v>1064</v>
      </c>
      <c r="D2" s="3"/>
      <c r="E2" s="3"/>
      <c r="F2" s="3"/>
    </row>
    <row r="4" spans="1:6" ht="20.25" customHeight="1">
      <c r="A4" s="226" t="s">
        <v>200</v>
      </c>
      <c r="B4" s="226"/>
      <c r="C4" s="226"/>
      <c r="D4" s="3"/>
      <c r="E4" s="3"/>
      <c r="F4" s="3"/>
    </row>
    <row r="6" spans="1:6" ht="24" customHeight="1">
      <c r="A6" s="230" t="s">
        <v>218</v>
      </c>
      <c r="B6" s="230"/>
      <c r="C6" s="230"/>
      <c r="D6" s="230"/>
      <c r="E6" s="230"/>
      <c r="F6" s="230"/>
    </row>
    <row r="7" spans="1:6" ht="28.5" customHeight="1">
      <c r="A7" s="227" t="s">
        <v>188</v>
      </c>
      <c r="B7" s="229" t="s">
        <v>202</v>
      </c>
      <c r="C7" s="229" t="s">
        <v>215</v>
      </c>
      <c r="D7" s="229" t="s">
        <v>216</v>
      </c>
      <c r="E7" s="229" t="s">
        <v>217</v>
      </c>
      <c r="F7" s="229" t="s">
        <v>207</v>
      </c>
    </row>
    <row r="8" spans="1:6">
      <c r="A8" s="227"/>
      <c r="B8" s="229"/>
      <c r="C8" s="229"/>
      <c r="D8" s="229"/>
      <c r="E8" s="229"/>
      <c r="F8" s="229"/>
    </row>
    <row r="9" spans="1:6" ht="48.75" customHeight="1">
      <c r="A9" s="227"/>
      <c r="B9" s="229"/>
      <c r="C9" s="229"/>
      <c r="D9" s="229"/>
      <c r="E9" s="229"/>
      <c r="F9" s="229"/>
    </row>
    <row r="10" spans="1:6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54" customHeight="1">
      <c r="A11" s="9">
        <v>1</v>
      </c>
      <c r="B11" s="10" t="s">
        <v>214</v>
      </c>
      <c r="C11" s="7"/>
      <c r="D11" s="7"/>
      <c r="E11" s="7"/>
      <c r="F11" s="7">
        <f>C11*D11*E11</f>
        <v>0</v>
      </c>
    </row>
    <row r="12" spans="1:6">
      <c r="A12" s="220" t="s">
        <v>198</v>
      </c>
      <c r="B12" s="221"/>
      <c r="C12" s="5" t="s">
        <v>199</v>
      </c>
      <c r="D12" s="5" t="s">
        <v>199</v>
      </c>
      <c r="E12" s="5" t="s">
        <v>199</v>
      </c>
      <c r="F12" s="162">
        <f>F11</f>
        <v>0</v>
      </c>
    </row>
  </sheetData>
  <mergeCells count="11">
    <mergeCell ref="A12:B12"/>
    <mergeCell ref="A7:A9"/>
    <mergeCell ref="B7:B9"/>
    <mergeCell ref="C7:C9"/>
    <mergeCell ref="D7:D9"/>
    <mergeCell ref="A1:F1"/>
    <mergeCell ref="A2:B2"/>
    <mergeCell ref="A4:C4"/>
    <mergeCell ref="A6:F6"/>
    <mergeCell ref="E7:E9"/>
    <mergeCell ref="F7:F9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7" workbookViewId="0">
      <selection activeCell="C53" sqref="C53"/>
    </sheetView>
  </sheetViews>
  <sheetFormatPr defaultRowHeight="12.75"/>
  <cols>
    <col min="1" max="1" width="9.6640625" style="2" bestFit="1" customWidth="1"/>
    <col min="2" max="2" width="41.1640625" style="2" customWidth="1"/>
    <col min="3" max="3" width="25" style="2" customWidth="1"/>
    <col min="4" max="4" width="18.5" style="2" customWidth="1"/>
    <col min="5" max="16384" width="9.33203125" style="2"/>
  </cols>
  <sheetData>
    <row r="1" spans="1:10" ht="24" customHeight="1">
      <c r="A1" s="231" t="s">
        <v>236</v>
      </c>
      <c r="B1" s="231"/>
      <c r="C1" s="231"/>
      <c r="D1" s="231"/>
    </row>
    <row r="2" spans="1:10" ht="20.25" customHeight="1">
      <c r="A2" s="225" t="s">
        <v>509</v>
      </c>
      <c r="B2" s="226"/>
      <c r="C2" s="8">
        <v>1470</v>
      </c>
      <c r="D2" s="3"/>
    </row>
    <row r="4" spans="1:10" ht="20.25" customHeight="1">
      <c r="A4" s="226" t="s">
        <v>200</v>
      </c>
      <c r="B4" s="226"/>
      <c r="C4" s="233" t="s">
        <v>418</v>
      </c>
      <c r="D4" s="233"/>
    </row>
    <row r="5" spans="1:10">
      <c r="A5" s="86"/>
    </row>
    <row r="6" spans="1:10" ht="63.75" customHeight="1">
      <c r="A6" s="235" t="s">
        <v>219</v>
      </c>
      <c r="B6" s="235"/>
      <c r="C6" s="235"/>
      <c r="D6" s="235"/>
    </row>
    <row r="7" spans="1:10" ht="51.75" customHeight="1">
      <c r="A7" s="13" t="s">
        <v>188</v>
      </c>
      <c r="B7" s="4" t="s">
        <v>220</v>
      </c>
      <c r="C7" s="4" t="s">
        <v>221</v>
      </c>
      <c r="D7" s="4" t="s">
        <v>222</v>
      </c>
    </row>
    <row r="8" spans="1:10">
      <c r="A8" s="5">
        <v>1</v>
      </c>
      <c r="B8" s="5">
        <v>2</v>
      </c>
      <c r="C8" s="5">
        <v>3</v>
      </c>
      <c r="D8" s="5">
        <v>4</v>
      </c>
    </row>
    <row r="9" spans="1:10" ht="36.75" customHeight="1">
      <c r="A9" s="14">
        <v>1</v>
      </c>
      <c r="B9" s="15" t="s">
        <v>223</v>
      </c>
      <c r="C9" s="13" t="s">
        <v>122</v>
      </c>
      <c r="D9" s="7"/>
    </row>
    <row r="10" spans="1:10" ht="21" customHeight="1">
      <c r="A10" s="9" t="s">
        <v>106</v>
      </c>
      <c r="B10" s="10" t="s">
        <v>224</v>
      </c>
      <c r="C10" s="7">
        <v>19288576.530000001</v>
      </c>
      <c r="D10" s="7">
        <f>C10*22/100</f>
        <v>4243486.8366</v>
      </c>
    </row>
    <row r="11" spans="1:10" ht="21" customHeight="1">
      <c r="A11" s="9" t="s">
        <v>108</v>
      </c>
      <c r="B11" s="10" t="s">
        <v>225</v>
      </c>
      <c r="C11" s="7"/>
      <c r="D11" s="7"/>
    </row>
    <row r="12" spans="1:10" ht="61.5" customHeight="1">
      <c r="A12" s="9" t="s">
        <v>212</v>
      </c>
      <c r="B12" s="10" t="s">
        <v>226</v>
      </c>
      <c r="C12" s="7"/>
      <c r="D12" s="7"/>
    </row>
    <row r="13" spans="1:10" ht="48.75" customHeight="1">
      <c r="A13" s="14">
        <v>2</v>
      </c>
      <c r="B13" s="15" t="s">
        <v>227</v>
      </c>
      <c r="C13" s="13" t="s">
        <v>122</v>
      </c>
      <c r="D13" s="7"/>
    </row>
    <row r="14" spans="1:10" ht="68.25" customHeight="1">
      <c r="A14" s="9"/>
      <c r="B14" s="10" t="s">
        <v>228</v>
      </c>
      <c r="C14" s="7">
        <v>19288576.530000001</v>
      </c>
      <c r="D14" s="7">
        <f>C14*2.9/100</f>
        <v>559368.71936999995</v>
      </c>
    </row>
    <row r="15" spans="1:10" ht="46.5" customHeight="1">
      <c r="A15" s="9"/>
      <c r="B15" s="10" t="s">
        <v>229</v>
      </c>
      <c r="C15" s="7"/>
      <c r="D15" s="7"/>
    </row>
    <row r="16" spans="1:10" ht="62.25" customHeight="1">
      <c r="A16" s="9"/>
      <c r="B16" s="10" t="s">
        <v>230</v>
      </c>
      <c r="C16" s="7">
        <v>19288576.530000001</v>
      </c>
      <c r="D16" s="7">
        <f>C16*0.2/100</f>
        <v>38577.153060000004</v>
      </c>
      <c r="F16" s="124"/>
      <c r="G16" s="124"/>
      <c r="H16" s="124"/>
      <c r="I16" s="124"/>
      <c r="J16" s="124"/>
    </row>
    <row r="17" spans="1:13" ht="60" customHeight="1">
      <c r="A17" s="9"/>
      <c r="B17" s="10" t="s">
        <v>231</v>
      </c>
      <c r="C17" s="123"/>
      <c r="D17" s="7"/>
      <c r="E17" s="124"/>
      <c r="F17" s="124"/>
      <c r="G17" s="124"/>
      <c r="H17" s="124"/>
      <c r="I17" s="124"/>
      <c r="J17" s="124"/>
      <c r="K17" s="124"/>
      <c r="L17" s="124"/>
      <c r="M17" s="124"/>
    </row>
    <row r="18" spans="1:13" ht="54" customHeight="1">
      <c r="A18" s="14">
        <v>3</v>
      </c>
      <c r="B18" s="15" t="s">
        <v>232</v>
      </c>
      <c r="C18" s="7">
        <v>19288576.530000001</v>
      </c>
      <c r="D18" s="97">
        <f>C18*5.1/100</f>
        <v>983717.40303000004</v>
      </c>
      <c r="E18" s="124"/>
      <c r="F18" s="124"/>
      <c r="G18" s="124"/>
      <c r="H18" s="124"/>
      <c r="I18" s="124"/>
      <c r="J18" s="124"/>
      <c r="K18" s="124"/>
      <c r="L18" s="124"/>
      <c r="M18" s="124"/>
    </row>
    <row r="19" spans="1:13">
      <c r="A19" s="220" t="s">
        <v>198</v>
      </c>
      <c r="B19" s="221"/>
      <c r="C19" s="125" t="s">
        <v>122</v>
      </c>
      <c r="D19" s="99">
        <f>D18+D16+D14+D10</f>
        <v>5825150.1120600002</v>
      </c>
      <c r="E19" s="124"/>
      <c r="F19" s="124"/>
      <c r="G19" s="124"/>
      <c r="H19" s="124"/>
      <c r="I19" s="124"/>
      <c r="J19" s="124"/>
      <c r="K19" s="124"/>
      <c r="L19" s="124"/>
      <c r="M19" s="124"/>
    </row>
    <row r="20" spans="1:13">
      <c r="D20" s="7"/>
      <c r="E20" s="124"/>
      <c r="F20" s="124"/>
      <c r="G20" s="124"/>
      <c r="H20" s="124"/>
      <c r="I20" s="124"/>
      <c r="J20" s="124"/>
      <c r="K20" s="124"/>
      <c r="L20" s="124"/>
      <c r="M20" s="124"/>
    </row>
    <row r="21" spans="1:13">
      <c r="A21" s="226" t="s">
        <v>200</v>
      </c>
      <c r="B21" s="226"/>
      <c r="C21" s="233" t="s">
        <v>458</v>
      </c>
      <c r="D21" s="233"/>
      <c r="E21" s="124"/>
      <c r="F21" s="124"/>
      <c r="G21" s="124"/>
      <c r="H21" s="124"/>
      <c r="I21" s="124"/>
      <c r="J21" s="124"/>
      <c r="K21" s="124"/>
      <c r="L21" s="124"/>
      <c r="M21" s="124"/>
    </row>
    <row r="22" spans="1:13">
      <c r="E22" s="124"/>
      <c r="F22" s="124"/>
      <c r="G22" s="124"/>
      <c r="H22" s="124"/>
      <c r="I22" s="124"/>
      <c r="J22" s="124"/>
      <c r="K22" s="124"/>
      <c r="L22" s="124"/>
      <c r="M22" s="124"/>
    </row>
    <row r="23" spans="1:13" ht="44.25" customHeight="1">
      <c r="A23" s="235" t="s">
        <v>219</v>
      </c>
      <c r="B23" s="235"/>
      <c r="C23" s="235"/>
      <c r="D23" s="235"/>
      <c r="E23" s="124"/>
      <c r="F23" s="124"/>
      <c r="G23" s="124"/>
      <c r="H23" s="124"/>
      <c r="I23" s="124"/>
      <c r="J23" s="124"/>
      <c r="K23" s="124"/>
      <c r="L23" s="124"/>
      <c r="M23" s="124"/>
    </row>
    <row r="24" spans="1:13" ht="38.25">
      <c r="A24" s="13" t="s">
        <v>188</v>
      </c>
      <c r="B24" s="4" t="s">
        <v>220</v>
      </c>
      <c r="C24" s="4" t="s">
        <v>221</v>
      </c>
      <c r="D24" s="4" t="s">
        <v>222</v>
      </c>
    </row>
    <row r="25" spans="1:13">
      <c r="A25" s="5">
        <v>1</v>
      </c>
      <c r="B25" s="5">
        <v>2</v>
      </c>
      <c r="C25" s="5">
        <v>3</v>
      </c>
      <c r="D25" s="5">
        <v>4</v>
      </c>
    </row>
    <row r="26" spans="1:13" ht="25.5">
      <c r="A26" s="14">
        <v>1</v>
      </c>
      <c r="B26" s="15" t="s">
        <v>223</v>
      </c>
      <c r="C26" s="13" t="s">
        <v>122</v>
      </c>
      <c r="D26" s="7"/>
    </row>
    <row r="27" spans="1:13">
      <c r="A27" s="9" t="s">
        <v>106</v>
      </c>
      <c r="B27" s="10" t="s">
        <v>224</v>
      </c>
      <c r="C27" s="7">
        <v>1349091.42</v>
      </c>
      <c r="D27" s="7">
        <f>C27*22/100</f>
        <v>296800.11239999998</v>
      </c>
    </row>
    <row r="28" spans="1:13">
      <c r="A28" s="9" t="s">
        <v>108</v>
      </c>
      <c r="B28" s="10" t="s">
        <v>225</v>
      </c>
      <c r="C28" s="7"/>
      <c r="D28" s="7"/>
    </row>
    <row r="29" spans="1:13" ht="51">
      <c r="A29" s="9" t="s">
        <v>212</v>
      </c>
      <c r="B29" s="10" t="s">
        <v>226</v>
      </c>
      <c r="C29" s="7"/>
      <c r="D29" s="7"/>
    </row>
    <row r="30" spans="1:13" ht="38.25">
      <c r="A30" s="14">
        <v>2</v>
      </c>
      <c r="B30" s="15" t="s">
        <v>227</v>
      </c>
      <c r="C30" s="13" t="s">
        <v>122</v>
      </c>
      <c r="D30" s="7"/>
    </row>
    <row r="31" spans="1:13" ht="38.25">
      <c r="A31" s="9"/>
      <c r="B31" s="10" t="s">
        <v>228</v>
      </c>
      <c r="C31" s="7">
        <v>1349091.42</v>
      </c>
      <c r="D31" s="7">
        <f>C31*2.9/100</f>
        <v>39123.651180000001</v>
      </c>
    </row>
    <row r="32" spans="1:13" ht="38.25">
      <c r="A32" s="9"/>
      <c r="B32" s="10" t="s">
        <v>229</v>
      </c>
      <c r="C32" s="7"/>
      <c r="D32" s="7"/>
    </row>
    <row r="33" spans="1:4" ht="51">
      <c r="A33" s="9"/>
      <c r="B33" s="10" t="s">
        <v>230</v>
      </c>
      <c r="C33" s="7">
        <v>1349091.42</v>
      </c>
      <c r="D33" s="7">
        <f>C33*0.2/100</f>
        <v>2698.1828399999999</v>
      </c>
    </row>
    <row r="34" spans="1:4" ht="51">
      <c r="A34" s="9"/>
      <c r="B34" s="10" t="s">
        <v>231</v>
      </c>
      <c r="C34" s="7"/>
      <c r="D34" s="7"/>
    </row>
    <row r="35" spans="1:4" ht="38.25">
      <c r="A35" s="14">
        <v>3</v>
      </c>
      <c r="B35" s="15" t="s">
        <v>232</v>
      </c>
      <c r="C35" s="7">
        <v>1349091.42</v>
      </c>
      <c r="D35" s="97">
        <f>C35*5.1/100</f>
        <v>68803.662419999993</v>
      </c>
    </row>
    <row r="36" spans="1:4">
      <c r="A36" s="220" t="s">
        <v>198</v>
      </c>
      <c r="B36" s="221"/>
      <c r="C36" s="13" t="s">
        <v>122</v>
      </c>
      <c r="D36" s="99">
        <f>D35+D33+D31+D27</f>
        <v>407425.60884</v>
      </c>
    </row>
    <row r="39" spans="1:4">
      <c r="A39" s="226" t="s">
        <v>200</v>
      </c>
      <c r="B39" s="226"/>
      <c r="C39" s="234" t="s">
        <v>480</v>
      </c>
      <c r="D39" s="233"/>
    </row>
    <row r="41" spans="1:4">
      <c r="A41" s="235" t="s">
        <v>219</v>
      </c>
      <c r="B41" s="235"/>
      <c r="C41" s="235"/>
      <c r="D41" s="235"/>
    </row>
    <row r="42" spans="1:4" ht="38.25">
      <c r="A42" s="13" t="s">
        <v>188</v>
      </c>
      <c r="B42" s="4" t="s">
        <v>220</v>
      </c>
      <c r="C42" s="4" t="s">
        <v>221</v>
      </c>
      <c r="D42" s="4" t="s">
        <v>222</v>
      </c>
    </row>
    <row r="43" spans="1:4">
      <c r="A43" s="5">
        <v>1</v>
      </c>
      <c r="B43" s="5">
        <v>2</v>
      </c>
      <c r="C43" s="5">
        <v>3</v>
      </c>
      <c r="D43" s="5">
        <v>4</v>
      </c>
    </row>
    <row r="44" spans="1:4" ht="25.5">
      <c r="A44" s="14">
        <v>1</v>
      </c>
      <c r="B44" s="15" t="s">
        <v>223</v>
      </c>
      <c r="C44" s="13" t="s">
        <v>122</v>
      </c>
      <c r="D44" s="7"/>
    </row>
    <row r="45" spans="1:4">
      <c r="A45" s="9" t="s">
        <v>106</v>
      </c>
      <c r="B45" s="10" t="s">
        <v>224</v>
      </c>
      <c r="C45" s="7">
        <v>61162.65</v>
      </c>
      <c r="D45" s="7">
        <f>C45*22/100</f>
        <v>13455.783000000001</v>
      </c>
    </row>
    <row r="46" spans="1:4">
      <c r="A46" s="9" t="s">
        <v>108</v>
      </c>
      <c r="B46" s="10" t="s">
        <v>225</v>
      </c>
      <c r="C46" s="7"/>
      <c r="D46" s="7"/>
    </row>
    <row r="47" spans="1:4" ht="51">
      <c r="A47" s="9" t="s">
        <v>212</v>
      </c>
      <c r="B47" s="10" t="s">
        <v>226</v>
      </c>
      <c r="C47" s="7"/>
      <c r="D47" s="7"/>
    </row>
    <row r="48" spans="1:4" ht="38.25">
      <c r="A48" s="14">
        <v>2</v>
      </c>
      <c r="B48" s="15" t="s">
        <v>227</v>
      </c>
      <c r="C48" s="13" t="s">
        <v>122</v>
      </c>
      <c r="D48" s="7"/>
    </row>
    <row r="49" spans="1:9" ht="38.25">
      <c r="A49" s="9"/>
      <c r="B49" s="10" t="s">
        <v>228</v>
      </c>
      <c r="C49" s="7">
        <v>61162.65</v>
      </c>
      <c r="D49" s="7">
        <f>C49*2.9/100</f>
        <v>1773.71685</v>
      </c>
    </row>
    <row r="50" spans="1:9" ht="38.25">
      <c r="A50" s="9"/>
      <c r="B50" s="10" t="s">
        <v>229</v>
      </c>
      <c r="C50" s="7"/>
      <c r="D50" s="7"/>
    </row>
    <row r="51" spans="1:9" ht="51">
      <c r="A51" s="9"/>
      <c r="B51" s="10" t="s">
        <v>230</v>
      </c>
      <c r="C51" s="7">
        <v>61162.65</v>
      </c>
      <c r="D51" s="7">
        <f>C51*0.2/100</f>
        <v>122.32530000000001</v>
      </c>
    </row>
    <row r="52" spans="1:9" ht="51">
      <c r="A52" s="9"/>
      <c r="B52" s="10" t="s">
        <v>231</v>
      </c>
      <c r="C52" s="7"/>
      <c r="D52" s="7"/>
    </row>
    <row r="53" spans="1:9" ht="38.25">
      <c r="A53" s="14">
        <v>3</v>
      </c>
      <c r="B53" s="15" t="s">
        <v>232</v>
      </c>
      <c r="C53" s="7">
        <v>61162.65</v>
      </c>
      <c r="D53" s="97">
        <f>C53*5.1/100</f>
        <v>3119.2951499999999</v>
      </c>
    </row>
    <row r="54" spans="1:9">
      <c r="A54" s="220" t="s">
        <v>198</v>
      </c>
      <c r="B54" s="221"/>
      <c r="C54" s="13" t="s">
        <v>122</v>
      </c>
      <c r="D54" s="99">
        <f>D53+D51+D49+D45</f>
        <v>18471.120300000002</v>
      </c>
    </row>
    <row r="58" spans="1:9">
      <c r="I58" s="7"/>
    </row>
  </sheetData>
  <mergeCells count="14">
    <mergeCell ref="A41:D41"/>
    <mergeCell ref="A54:B54"/>
    <mergeCell ref="A21:B21"/>
    <mergeCell ref="C21:D21"/>
    <mergeCell ref="A23:D23"/>
    <mergeCell ref="A36:B36"/>
    <mergeCell ref="A39:B39"/>
    <mergeCell ref="C39:D39"/>
    <mergeCell ref="A19:B19"/>
    <mergeCell ref="A4:B4"/>
    <mergeCell ref="A1:D1"/>
    <mergeCell ref="A2:B2"/>
    <mergeCell ref="A6:D6"/>
    <mergeCell ref="C4:D4"/>
  </mergeCells>
  <phoneticPr fontId="0" type="noConversion"/>
  <pageMargins left="0.7" right="0.7" top="0.75" bottom="0.75" header="0.3" footer="0.3"/>
  <pageSetup paperSize="9" scale="6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workbookViewId="0">
      <selection activeCell="E31" sqref="E31"/>
    </sheetView>
  </sheetViews>
  <sheetFormatPr defaultRowHeight="12.75"/>
  <cols>
    <col min="1" max="1" width="9.6640625" style="2" bestFit="1" customWidth="1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>
      <c r="A1" s="231" t="s">
        <v>237</v>
      </c>
      <c r="B1" s="231"/>
      <c r="C1" s="231"/>
      <c r="D1" s="231"/>
      <c r="E1" s="231"/>
    </row>
    <row r="2" spans="1:5" ht="20.25" customHeight="1">
      <c r="A2" s="225" t="s">
        <v>509</v>
      </c>
      <c r="B2" s="226"/>
      <c r="C2" s="8">
        <v>1477</v>
      </c>
      <c r="D2" s="3"/>
      <c r="E2" s="3"/>
    </row>
    <row r="4" spans="1:5" ht="20.25" customHeight="1">
      <c r="A4" s="226" t="s">
        <v>200</v>
      </c>
      <c r="B4" s="226"/>
      <c r="C4" s="233" t="s">
        <v>417</v>
      </c>
      <c r="D4" s="233"/>
      <c r="E4" s="3"/>
    </row>
    <row r="6" spans="1:5" ht="51.75" customHeight="1">
      <c r="A6" s="13" t="s">
        <v>188</v>
      </c>
      <c r="B6" s="4" t="s">
        <v>20</v>
      </c>
      <c r="C6" s="4" t="s">
        <v>238</v>
      </c>
      <c r="D6" s="4" t="s">
        <v>239</v>
      </c>
      <c r="E6" s="4" t="s">
        <v>240</v>
      </c>
    </row>
    <row r="7" spans="1:5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6.25" customHeight="1">
      <c r="A8" s="14">
        <v>1</v>
      </c>
      <c r="B8" s="15" t="s">
        <v>403</v>
      </c>
      <c r="C8" s="7">
        <v>1000</v>
      </c>
      <c r="D8" s="7">
        <v>700</v>
      </c>
      <c r="E8" s="7">
        <f>C8*D8</f>
        <v>700000</v>
      </c>
    </row>
    <row r="9" spans="1:5" ht="31.5" hidden="1" customHeight="1">
      <c r="A9" s="9"/>
      <c r="B9" s="15"/>
      <c r="C9" s="7"/>
      <c r="D9" s="7"/>
      <c r="E9" s="7"/>
    </row>
    <row r="10" spans="1:5" ht="21" customHeight="1">
      <c r="A10" s="9"/>
      <c r="B10" s="10"/>
      <c r="C10" s="7"/>
      <c r="D10" s="7"/>
      <c r="E10" s="7"/>
    </row>
    <row r="11" spans="1:5">
      <c r="A11" s="220" t="s">
        <v>198</v>
      </c>
      <c r="B11" s="221"/>
      <c r="C11" s="13" t="s">
        <v>122</v>
      </c>
      <c r="D11" s="13" t="s">
        <v>122</v>
      </c>
      <c r="E11" s="16">
        <f>SUM(E8:E10)</f>
        <v>700000</v>
      </c>
    </row>
    <row r="15" spans="1:5">
      <c r="A15" s="226" t="s">
        <v>200</v>
      </c>
      <c r="B15" s="226"/>
      <c r="C15" s="233" t="s">
        <v>414</v>
      </c>
      <c r="D15" s="233"/>
      <c r="E15" s="3"/>
    </row>
    <row r="17" spans="1:5" ht="38.25">
      <c r="A17" s="13" t="s">
        <v>188</v>
      </c>
      <c r="B17" s="4" t="s">
        <v>20</v>
      </c>
      <c r="C17" s="4" t="s">
        <v>238</v>
      </c>
      <c r="D17" s="4" t="s">
        <v>239</v>
      </c>
      <c r="E17" s="4" t="s">
        <v>240</v>
      </c>
    </row>
    <row r="18" spans="1:5">
      <c r="A18" s="5">
        <v>1</v>
      </c>
      <c r="B18" s="5">
        <v>2</v>
      </c>
      <c r="C18" s="5">
        <v>3</v>
      </c>
      <c r="D18" s="5">
        <v>4</v>
      </c>
      <c r="E18" s="5">
        <v>5</v>
      </c>
    </row>
    <row r="19" spans="1:5" ht="12" customHeight="1">
      <c r="A19" s="14">
        <v>1</v>
      </c>
      <c r="B19" s="15" t="s">
        <v>595</v>
      </c>
      <c r="C19" s="7">
        <v>50</v>
      </c>
      <c r="D19" s="7">
        <v>48</v>
      </c>
      <c r="E19" s="7">
        <f>C19*D19*70%</f>
        <v>1680</v>
      </c>
    </row>
    <row r="20" spans="1:5" hidden="1">
      <c r="A20" s="9"/>
      <c r="B20" s="15"/>
      <c r="C20" s="7"/>
      <c r="D20" s="7"/>
      <c r="E20" s="7"/>
    </row>
    <row r="21" spans="1:5" hidden="1">
      <c r="A21" s="9"/>
      <c r="B21" s="10"/>
      <c r="C21" s="7"/>
      <c r="D21" s="7"/>
      <c r="E21" s="7"/>
    </row>
    <row r="22" spans="1:5">
      <c r="A22" s="220" t="s">
        <v>198</v>
      </c>
      <c r="B22" s="221"/>
      <c r="C22" s="13" t="s">
        <v>122</v>
      </c>
      <c r="D22" s="13" t="s">
        <v>122</v>
      </c>
      <c r="E22" s="16">
        <f>SUM(E19:E21)</f>
        <v>1680</v>
      </c>
    </row>
    <row r="26" spans="1:5">
      <c r="A26" s="226" t="s">
        <v>200</v>
      </c>
      <c r="B26" s="226"/>
      <c r="C26" s="233" t="s">
        <v>483</v>
      </c>
      <c r="D26" s="233"/>
      <c r="E26" s="3"/>
    </row>
    <row r="28" spans="1:5" ht="38.25">
      <c r="A28" s="13" t="s">
        <v>188</v>
      </c>
      <c r="B28" s="4" t="s">
        <v>20</v>
      </c>
      <c r="C28" s="4" t="s">
        <v>238</v>
      </c>
      <c r="D28" s="4" t="s">
        <v>239</v>
      </c>
      <c r="E28" s="4" t="s">
        <v>240</v>
      </c>
    </row>
    <row r="29" spans="1:5">
      <c r="A29" s="5">
        <v>1</v>
      </c>
      <c r="B29" s="5">
        <v>2</v>
      </c>
      <c r="C29" s="5">
        <v>3</v>
      </c>
      <c r="D29" s="5">
        <v>4</v>
      </c>
      <c r="E29" s="5">
        <v>5</v>
      </c>
    </row>
    <row r="30" spans="1:5">
      <c r="A30" s="14">
        <v>1</v>
      </c>
      <c r="B30" s="15" t="s">
        <v>597</v>
      </c>
      <c r="C30" s="7"/>
      <c r="D30" s="7"/>
      <c r="E30" s="7">
        <v>8000</v>
      </c>
    </row>
    <row r="31" spans="1:5">
      <c r="A31" s="9"/>
      <c r="B31" s="15"/>
      <c r="C31" s="7"/>
      <c r="D31" s="7"/>
      <c r="E31" s="7"/>
    </row>
    <row r="32" spans="1:5">
      <c r="A32" s="9"/>
      <c r="B32" s="10"/>
      <c r="C32" s="7"/>
      <c r="D32" s="7"/>
      <c r="E32" s="7"/>
    </row>
    <row r="33" spans="1:5">
      <c r="A33" s="220" t="s">
        <v>198</v>
      </c>
      <c r="B33" s="221"/>
      <c r="C33" s="13" t="s">
        <v>122</v>
      </c>
      <c r="D33" s="13" t="s">
        <v>122</v>
      </c>
      <c r="E33" s="16">
        <f>SUM(E30:E32)</f>
        <v>8000</v>
      </c>
    </row>
  </sheetData>
  <mergeCells count="11">
    <mergeCell ref="A26:B26"/>
    <mergeCell ref="C26:D26"/>
    <mergeCell ref="A1:E1"/>
    <mergeCell ref="C4:D4"/>
    <mergeCell ref="A15:B15"/>
    <mergeCell ref="C15:D15"/>
    <mergeCell ref="A33:B33"/>
    <mergeCell ref="A22:B22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workbookViewId="0">
      <selection activeCell="E11" sqref="E11"/>
    </sheetView>
  </sheetViews>
  <sheetFormatPr defaultRowHeight="12.75"/>
  <cols>
    <col min="1" max="1" width="9.6640625" style="2" bestFit="1" customWidth="1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>
      <c r="A1" s="231" t="s">
        <v>241</v>
      </c>
      <c r="B1" s="231"/>
      <c r="C1" s="231"/>
      <c r="D1" s="231"/>
      <c r="E1" s="231"/>
    </row>
    <row r="2" spans="1:5" ht="20.25" customHeight="1">
      <c r="A2" s="225" t="s">
        <v>509</v>
      </c>
      <c r="B2" s="226"/>
      <c r="C2" s="80">
        <v>1064</v>
      </c>
      <c r="D2" s="78"/>
      <c r="E2" s="3"/>
    </row>
    <row r="3" spans="1:5">
      <c r="C3" s="79"/>
      <c r="D3" s="79"/>
    </row>
    <row r="4" spans="1:5" ht="20.25" customHeight="1">
      <c r="A4" s="226" t="s">
        <v>200</v>
      </c>
      <c r="B4" s="226"/>
      <c r="C4" s="236" t="s">
        <v>402</v>
      </c>
      <c r="D4" s="236"/>
      <c r="E4" s="3"/>
    </row>
    <row r="5" spans="1:5">
      <c r="A5" s="86"/>
    </row>
    <row r="6" spans="1:5" ht="24" customHeight="1">
      <c r="A6" s="230" t="s">
        <v>252</v>
      </c>
      <c r="B6" s="230"/>
      <c r="C6" s="230"/>
      <c r="D6" s="230"/>
      <c r="E6" s="230"/>
    </row>
    <row r="7" spans="1:5" ht="99" customHeight="1">
      <c r="A7" s="13" t="s">
        <v>188</v>
      </c>
      <c r="B7" s="4" t="s">
        <v>202</v>
      </c>
      <c r="C7" s="4" t="s">
        <v>242</v>
      </c>
      <c r="D7" s="4" t="s">
        <v>243</v>
      </c>
      <c r="E7" s="4" t="s">
        <v>244</v>
      </c>
    </row>
    <row r="8" spans="1:5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0.75" customHeight="1">
      <c r="A9" s="9">
        <v>1</v>
      </c>
      <c r="B9" s="10" t="s">
        <v>245</v>
      </c>
      <c r="C9" s="13"/>
      <c r="D9" s="7"/>
      <c r="E9" s="7">
        <f>E10+E11+E12+E13</f>
        <v>1267159.8</v>
      </c>
    </row>
    <row r="10" spans="1:5" ht="21" customHeight="1">
      <c r="A10" s="9"/>
      <c r="B10" s="58" t="s">
        <v>246</v>
      </c>
      <c r="C10" s="7"/>
      <c r="D10" s="7"/>
      <c r="E10" s="7">
        <f>1392480*91%+3</f>
        <v>1267159.8</v>
      </c>
    </row>
    <row r="11" spans="1:5" ht="21" customHeight="1">
      <c r="A11" s="9"/>
      <c r="B11" s="59" t="s">
        <v>247</v>
      </c>
      <c r="C11" s="7"/>
      <c r="D11" s="7"/>
      <c r="E11" s="7"/>
    </row>
    <row r="12" spans="1:5" ht="21" customHeight="1">
      <c r="A12" s="9"/>
      <c r="B12" s="58" t="s">
        <v>248</v>
      </c>
      <c r="C12" s="7"/>
      <c r="D12" s="7"/>
      <c r="E12" s="7"/>
    </row>
    <row r="13" spans="1:5" ht="21" customHeight="1">
      <c r="A13" s="9"/>
      <c r="B13" s="59" t="s">
        <v>247</v>
      </c>
      <c r="C13" s="7"/>
      <c r="D13" s="7"/>
      <c r="E13" s="7"/>
    </row>
    <row r="14" spans="1:5">
      <c r="A14" s="220" t="s">
        <v>198</v>
      </c>
      <c r="B14" s="221"/>
      <c r="C14" s="13"/>
      <c r="D14" s="13" t="s">
        <v>122</v>
      </c>
      <c r="E14" s="16">
        <f>E9</f>
        <v>1267159.8</v>
      </c>
    </row>
    <row r="16" spans="1:5" ht="21.75" customHeight="1">
      <c r="A16" s="230" t="s">
        <v>253</v>
      </c>
      <c r="B16" s="230"/>
      <c r="C16" s="230"/>
      <c r="D16" s="230"/>
      <c r="E16" s="230"/>
    </row>
    <row r="17" spans="1:5" ht="25.5">
      <c r="A17" s="13" t="s">
        <v>188</v>
      </c>
      <c r="B17" s="4" t="s">
        <v>202</v>
      </c>
      <c r="C17" s="4" t="s">
        <v>250</v>
      </c>
      <c r="D17" s="4" t="s">
        <v>243</v>
      </c>
      <c r="E17" s="4" t="s">
        <v>251</v>
      </c>
    </row>
    <row r="18" spans="1:5">
      <c r="A18" s="5">
        <v>1</v>
      </c>
      <c r="B18" s="5">
        <v>2</v>
      </c>
      <c r="C18" s="5">
        <v>3</v>
      </c>
      <c r="D18" s="5">
        <v>4</v>
      </c>
      <c r="E18" s="5">
        <v>5</v>
      </c>
    </row>
    <row r="19" spans="1:5" ht="18" customHeight="1">
      <c r="A19" s="9">
        <v>1</v>
      </c>
      <c r="B19" s="10" t="s">
        <v>249</v>
      </c>
      <c r="C19" s="13"/>
      <c r="D19" s="7"/>
      <c r="E19" s="7">
        <f>411988*91%</f>
        <v>374909.08</v>
      </c>
    </row>
    <row r="20" spans="1:5">
      <c r="A20" s="9"/>
      <c r="B20" s="58"/>
      <c r="C20" s="7"/>
      <c r="D20" s="7"/>
      <c r="E20" s="7"/>
    </row>
    <row r="21" spans="1:5">
      <c r="A21" s="9"/>
      <c r="B21" s="59"/>
      <c r="C21" s="7"/>
      <c r="D21" s="7"/>
      <c r="E21" s="7">
        <v>0</v>
      </c>
    </row>
    <row r="22" spans="1:5">
      <c r="A22" s="220" t="s">
        <v>198</v>
      </c>
      <c r="B22" s="221"/>
      <c r="C22" s="13" t="s">
        <v>122</v>
      </c>
      <c r="D22" s="13" t="s">
        <v>122</v>
      </c>
      <c r="E22" s="16">
        <f>SUM(E19:E21)</f>
        <v>374909.08</v>
      </c>
    </row>
    <row r="24" spans="1:5" ht="24" customHeight="1">
      <c r="A24" s="230" t="s">
        <v>254</v>
      </c>
      <c r="B24" s="230"/>
      <c r="C24" s="230"/>
      <c r="D24" s="230"/>
      <c r="E24" s="230"/>
    </row>
    <row r="25" spans="1:5" ht="34.5" customHeight="1">
      <c r="A25" s="13" t="s">
        <v>188</v>
      </c>
      <c r="B25" s="4" t="s">
        <v>202</v>
      </c>
      <c r="C25" s="4" t="s">
        <v>242</v>
      </c>
      <c r="D25" s="4" t="s">
        <v>243</v>
      </c>
      <c r="E25" s="4" t="s">
        <v>251</v>
      </c>
    </row>
    <row r="26" spans="1:5">
      <c r="A26" s="5">
        <v>1</v>
      </c>
      <c r="B26" s="5">
        <v>2</v>
      </c>
      <c r="C26" s="5">
        <v>3</v>
      </c>
      <c r="D26" s="5">
        <v>4</v>
      </c>
      <c r="E26" s="5">
        <v>5</v>
      </c>
    </row>
    <row r="27" spans="1:5">
      <c r="A27" s="9">
        <v>1</v>
      </c>
      <c r="B27" s="10" t="s">
        <v>255</v>
      </c>
      <c r="C27" s="13"/>
      <c r="D27" s="7"/>
      <c r="E27" s="7">
        <f>4272*91%</f>
        <v>3887.52</v>
      </c>
    </row>
    <row r="28" spans="1:5">
      <c r="A28" s="9">
        <v>2</v>
      </c>
      <c r="B28" s="10" t="s">
        <v>256</v>
      </c>
      <c r="C28" s="7"/>
      <c r="D28" s="7"/>
      <c r="E28" s="7"/>
    </row>
    <row r="29" spans="1:5">
      <c r="A29" s="9">
        <v>3</v>
      </c>
      <c r="B29" s="167" t="s">
        <v>532</v>
      </c>
      <c r="C29" s="7"/>
      <c r="D29" s="7"/>
      <c r="E29" s="7">
        <f>2819.92*91%</f>
        <v>2566.1272000000004</v>
      </c>
    </row>
    <row r="30" spans="1:5">
      <c r="A30" s="220" t="s">
        <v>198</v>
      </c>
      <c r="B30" s="221"/>
      <c r="C30" s="13" t="s">
        <v>122</v>
      </c>
      <c r="D30" s="13" t="s">
        <v>122</v>
      </c>
      <c r="E30" s="16">
        <f>SUM(E27:E29)</f>
        <v>6453.6472000000003</v>
      </c>
    </row>
    <row r="35" spans="1:5">
      <c r="A35" s="230" t="s">
        <v>530</v>
      </c>
      <c r="B35" s="230"/>
      <c r="C35" s="230"/>
      <c r="D35" s="230"/>
      <c r="E35" s="230"/>
    </row>
    <row r="36" spans="1:5" ht="25.5">
      <c r="A36" s="13" t="s">
        <v>188</v>
      </c>
      <c r="B36" s="4" t="s">
        <v>202</v>
      </c>
      <c r="C36" s="4" t="s">
        <v>242</v>
      </c>
      <c r="D36" s="4" t="s">
        <v>243</v>
      </c>
      <c r="E36" s="4" t="s">
        <v>251</v>
      </c>
    </row>
    <row r="37" spans="1:5">
      <c r="A37" s="5">
        <v>1</v>
      </c>
      <c r="B37" s="5">
        <v>2</v>
      </c>
      <c r="C37" s="5">
        <v>3</v>
      </c>
      <c r="D37" s="5">
        <v>4</v>
      </c>
      <c r="E37" s="5">
        <v>5</v>
      </c>
    </row>
    <row r="38" spans="1:5">
      <c r="A38" s="9">
        <v>1</v>
      </c>
      <c r="B38" s="167" t="s">
        <v>531</v>
      </c>
      <c r="C38" s="13"/>
      <c r="D38" s="7"/>
      <c r="E38" s="7"/>
    </row>
    <row r="39" spans="1:5" hidden="1">
      <c r="A39" s="9">
        <v>2</v>
      </c>
      <c r="B39" s="10" t="s">
        <v>256</v>
      </c>
      <c r="C39" s="7"/>
      <c r="D39" s="7"/>
      <c r="E39" s="7"/>
    </row>
    <row r="40" spans="1:5" hidden="1">
      <c r="A40" s="9">
        <v>3</v>
      </c>
      <c r="B40" s="10" t="s">
        <v>404</v>
      </c>
      <c r="C40" s="7"/>
      <c r="D40" s="7"/>
      <c r="E40" s="7"/>
    </row>
    <row r="41" spans="1:5">
      <c r="A41" s="220" t="s">
        <v>198</v>
      </c>
      <c r="B41" s="221"/>
      <c r="C41" s="13" t="s">
        <v>122</v>
      </c>
      <c r="D41" s="13" t="s">
        <v>122</v>
      </c>
      <c r="E41" s="16">
        <f>SUM(E38:E40)</f>
        <v>0</v>
      </c>
    </row>
  </sheetData>
  <mergeCells count="12">
    <mergeCell ref="A14:B14"/>
    <mergeCell ref="A6:E6"/>
    <mergeCell ref="C4:D4"/>
    <mergeCell ref="A1:E1"/>
    <mergeCell ref="A2:B2"/>
    <mergeCell ref="A4:B4"/>
    <mergeCell ref="A16:E16"/>
    <mergeCell ref="A35:E35"/>
    <mergeCell ref="A41:B41"/>
    <mergeCell ref="A22:B22"/>
    <mergeCell ref="A24:E24"/>
    <mergeCell ref="A30:B30"/>
  </mergeCells>
  <phoneticPr fontId="0" type="noConversion"/>
  <pageMargins left="0.7" right="0.7" top="0.75" bottom="0.75" header="0.3" footer="0.3"/>
  <pageSetup paperSize="9" scale="8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workbookViewId="0">
      <selection activeCell="B45" sqref="B45"/>
    </sheetView>
  </sheetViews>
  <sheetFormatPr defaultRowHeight="12.75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>
      <c r="A1" s="231" t="s">
        <v>257</v>
      </c>
      <c r="B1" s="231"/>
      <c r="C1" s="231"/>
      <c r="D1" s="231"/>
      <c r="E1" s="231"/>
    </row>
    <row r="2" spans="1:5" ht="20.25" customHeight="1">
      <c r="A2" s="226" t="s">
        <v>201</v>
      </c>
      <c r="B2" s="226"/>
      <c r="C2" s="8">
        <v>1064</v>
      </c>
      <c r="D2" s="3"/>
      <c r="E2" s="3"/>
    </row>
    <row r="4" spans="1:5" ht="20.25" customHeight="1">
      <c r="A4" s="226" t="s">
        <v>200</v>
      </c>
      <c r="B4" s="226"/>
      <c r="C4" s="12"/>
      <c r="D4" s="3"/>
      <c r="E4" s="3"/>
    </row>
    <row r="6" spans="1:5" ht="56.25" customHeight="1">
      <c r="A6" s="13" t="s">
        <v>188</v>
      </c>
      <c r="B6" s="4" t="s">
        <v>20</v>
      </c>
      <c r="C6" s="4" t="s">
        <v>238</v>
      </c>
      <c r="D6" s="4" t="s">
        <v>239</v>
      </c>
      <c r="E6" s="4" t="s">
        <v>240</v>
      </c>
    </row>
    <row r="7" spans="1:5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>
      <c r="A8" s="9"/>
      <c r="B8" s="58"/>
      <c r="C8" s="7"/>
      <c r="D8" s="7"/>
      <c r="E8" s="7"/>
    </row>
    <row r="9" spans="1:5" ht="21" customHeight="1">
      <c r="A9" s="9"/>
      <c r="B9" s="59"/>
      <c r="C9" s="7"/>
      <c r="D9" s="7"/>
      <c r="E9" s="7"/>
    </row>
    <row r="10" spans="1:5" ht="21" customHeight="1">
      <c r="A10" s="9"/>
      <c r="B10" s="58"/>
      <c r="C10" s="7"/>
      <c r="D10" s="7"/>
      <c r="E10" s="7"/>
    </row>
    <row r="11" spans="1:5">
      <c r="A11" s="220" t="s">
        <v>198</v>
      </c>
      <c r="B11" s="221"/>
      <c r="C11" s="13" t="s">
        <v>122</v>
      </c>
      <c r="D11" s="13" t="s">
        <v>122</v>
      </c>
      <c r="E11" s="7"/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workbookViewId="0">
      <selection activeCell="B19" sqref="B19"/>
    </sheetView>
  </sheetViews>
  <sheetFormatPr defaultRowHeight="12.75"/>
  <cols>
    <col min="1" max="1" width="9.6640625" style="2" bestFit="1" customWidth="1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>
      <c r="A1" s="231" t="s">
        <v>258</v>
      </c>
      <c r="B1" s="231"/>
      <c r="C1" s="231"/>
      <c r="D1" s="231"/>
      <c r="E1" s="231"/>
    </row>
    <row r="2" spans="1:5" ht="20.25" customHeight="1">
      <c r="A2" s="225" t="s">
        <v>509</v>
      </c>
      <c r="B2" s="226"/>
      <c r="C2" s="8">
        <v>1064</v>
      </c>
      <c r="D2" s="3"/>
      <c r="E2" s="3"/>
    </row>
    <row r="4" spans="1:5" ht="20.25" customHeight="1">
      <c r="A4" s="226" t="s">
        <v>200</v>
      </c>
      <c r="B4" s="226"/>
      <c r="C4" s="12" t="s">
        <v>402</v>
      </c>
      <c r="D4" s="3"/>
      <c r="E4" s="3"/>
    </row>
    <row r="5" spans="1:5">
      <c r="A5" s="86"/>
    </row>
    <row r="6" spans="1:5" ht="56.25" customHeight="1">
      <c r="A6" s="13" t="s">
        <v>188</v>
      </c>
      <c r="B6" s="4" t="s">
        <v>20</v>
      </c>
      <c r="C6" s="4" t="s">
        <v>238</v>
      </c>
      <c r="D6" s="4" t="s">
        <v>239</v>
      </c>
      <c r="E6" s="4" t="s">
        <v>240</v>
      </c>
    </row>
    <row r="7" spans="1:5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>
      <c r="A8" s="9">
        <v>1</v>
      </c>
      <c r="B8" s="58" t="s">
        <v>411</v>
      </c>
      <c r="C8" s="7"/>
      <c r="D8" s="95">
        <v>1</v>
      </c>
      <c r="E8" s="7">
        <f>C8*D8</f>
        <v>0</v>
      </c>
    </row>
    <row r="9" spans="1:5" ht="21" customHeight="1">
      <c r="A9" s="9"/>
      <c r="B9" s="59"/>
      <c r="C9" s="7"/>
      <c r="D9" s="6"/>
      <c r="E9" s="7"/>
    </row>
    <row r="10" spans="1:5" ht="21" customHeight="1">
      <c r="A10" s="9"/>
      <c r="B10" s="58"/>
      <c r="C10" s="7"/>
      <c r="D10" s="6"/>
      <c r="E10" s="7">
        <v>0</v>
      </c>
    </row>
    <row r="11" spans="1:5">
      <c r="A11" s="220" t="s">
        <v>198</v>
      </c>
      <c r="B11" s="221"/>
      <c r="C11" s="13" t="s">
        <v>122</v>
      </c>
      <c r="D11" s="13" t="s">
        <v>122</v>
      </c>
      <c r="E11" s="16">
        <f>SUM(E8:E10)</f>
        <v>0</v>
      </c>
    </row>
    <row r="15" spans="1:5">
      <c r="A15" s="226" t="s">
        <v>200</v>
      </c>
      <c r="B15" s="226"/>
      <c r="C15" s="103" t="s">
        <v>483</v>
      </c>
      <c r="D15" s="3"/>
      <c r="E15" s="3"/>
    </row>
    <row r="16" spans="1:5">
      <c r="A16" s="86">
        <v>290</v>
      </c>
    </row>
    <row r="17" spans="1:5" ht="38.25">
      <c r="A17" s="13" t="s">
        <v>188</v>
      </c>
      <c r="B17" s="4" t="s">
        <v>20</v>
      </c>
      <c r="C17" s="4" t="s">
        <v>238</v>
      </c>
      <c r="D17" s="4" t="s">
        <v>239</v>
      </c>
      <c r="E17" s="4" t="s">
        <v>240</v>
      </c>
    </row>
    <row r="18" spans="1:5">
      <c r="A18" s="5">
        <v>1</v>
      </c>
      <c r="B18" s="5">
        <v>2</v>
      </c>
      <c r="C18" s="5">
        <v>3</v>
      </c>
      <c r="D18" s="5">
        <v>4</v>
      </c>
      <c r="E18" s="5">
        <v>5</v>
      </c>
    </row>
    <row r="19" spans="1:5">
      <c r="A19" s="9">
        <v>1</v>
      </c>
      <c r="B19" s="92"/>
      <c r="C19" s="7"/>
      <c r="D19" s="95">
        <v>1</v>
      </c>
      <c r="E19" s="7"/>
    </row>
    <row r="20" spans="1:5">
      <c r="A20" s="9"/>
      <c r="B20" s="59"/>
      <c r="C20" s="7"/>
      <c r="D20" s="6"/>
      <c r="E20" s="7"/>
    </row>
    <row r="21" spans="1:5">
      <c r="A21" s="9"/>
      <c r="B21" s="58"/>
      <c r="C21" s="7"/>
      <c r="D21" s="6"/>
      <c r="E21" s="7">
        <v>0</v>
      </c>
    </row>
    <row r="22" spans="1:5">
      <c r="A22" s="220" t="s">
        <v>198</v>
      </c>
      <c r="B22" s="221"/>
      <c r="C22" s="13" t="s">
        <v>122</v>
      </c>
      <c r="D22" s="13" t="s">
        <v>122</v>
      </c>
      <c r="E22" s="16">
        <f>SUM(E19:E21)</f>
        <v>0</v>
      </c>
    </row>
  </sheetData>
  <mergeCells count="6">
    <mergeCell ref="A22:B22"/>
    <mergeCell ref="A1:E1"/>
    <mergeCell ref="A2:B2"/>
    <mergeCell ref="A4:B4"/>
    <mergeCell ref="A11:B11"/>
    <mergeCell ref="A15:B15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zoomScaleSheetLayoutView="145" workbookViewId="0">
      <selection activeCell="D13" sqref="D13"/>
    </sheetView>
  </sheetViews>
  <sheetFormatPr defaultRowHeight="12.75"/>
  <cols>
    <col min="1" max="1" width="9.6640625" style="2" bestFit="1" customWidth="1"/>
    <col min="2" max="2" width="41.1640625" style="2" customWidth="1"/>
    <col min="3" max="6" width="20.1640625" style="2" customWidth="1"/>
    <col min="7" max="7" width="12.1640625" style="2" bestFit="1" customWidth="1"/>
    <col min="8" max="16384" width="9.33203125" style="2"/>
  </cols>
  <sheetData>
    <row r="1" spans="1:6" ht="24" customHeight="1">
      <c r="A1" s="231" t="s">
        <v>259</v>
      </c>
      <c r="B1" s="231"/>
      <c r="C1" s="231"/>
      <c r="D1" s="231"/>
      <c r="E1" s="231"/>
      <c r="F1" s="231"/>
    </row>
    <row r="2" spans="1:6" ht="20.25" customHeight="1">
      <c r="A2" s="225" t="s">
        <v>509</v>
      </c>
      <c r="B2" s="226"/>
      <c r="C2" s="8">
        <v>1064</v>
      </c>
      <c r="D2" s="3"/>
      <c r="E2" s="3"/>
      <c r="F2" s="3"/>
    </row>
    <row r="4" spans="1:6" ht="20.25" customHeight="1">
      <c r="A4" s="226" t="s">
        <v>200</v>
      </c>
      <c r="B4" s="226"/>
      <c r="C4" s="12" t="s">
        <v>414</v>
      </c>
      <c r="D4" s="3"/>
      <c r="E4" s="3"/>
      <c r="F4" s="3"/>
    </row>
    <row r="5" spans="1:6">
      <c r="A5" s="87"/>
    </row>
    <row r="6" spans="1:6" ht="20.25" customHeight="1">
      <c r="A6" s="230" t="s">
        <v>265</v>
      </c>
      <c r="B6" s="230"/>
      <c r="C6" s="230"/>
      <c r="D6" s="230"/>
      <c r="E6" s="230"/>
      <c r="F6" s="230"/>
    </row>
    <row r="7" spans="1:6" ht="56.25" customHeight="1">
      <c r="A7" s="13" t="s">
        <v>188</v>
      </c>
      <c r="B7" s="4" t="s">
        <v>202</v>
      </c>
      <c r="C7" s="4" t="s">
        <v>260</v>
      </c>
      <c r="D7" s="4" t="s">
        <v>261</v>
      </c>
      <c r="E7" s="4" t="s">
        <v>262</v>
      </c>
      <c r="F7" s="4" t="s">
        <v>207</v>
      </c>
    </row>
    <row r="8" spans="1:6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1" customHeight="1">
      <c r="A9" s="9">
        <v>1</v>
      </c>
      <c r="B9" s="60" t="s">
        <v>263</v>
      </c>
      <c r="C9" s="95">
        <v>4</v>
      </c>
      <c r="D9" s="95">
        <v>6</v>
      </c>
      <c r="E9" s="7">
        <v>471.37</v>
      </c>
      <c r="F9" s="7">
        <f>C9*D9*E9</f>
        <v>11312.880000000001</v>
      </c>
    </row>
    <row r="10" spans="1:6" ht="44.25" customHeight="1">
      <c r="A10" s="9">
        <v>2</v>
      </c>
      <c r="B10" s="60" t="s">
        <v>264</v>
      </c>
      <c r="C10" s="95">
        <v>1</v>
      </c>
      <c r="D10" s="95">
        <v>6</v>
      </c>
      <c r="E10" s="7">
        <v>100</v>
      </c>
      <c r="F10" s="7">
        <f>C10*D10*E10</f>
        <v>600</v>
      </c>
    </row>
    <row r="11" spans="1:6" ht="21" hidden="1" customHeight="1">
      <c r="A11" s="9"/>
      <c r="B11" s="126" t="s">
        <v>518</v>
      </c>
      <c r="C11" s="95"/>
      <c r="D11" s="95"/>
      <c r="E11" s="7"/>
      <c r="F11" s="7">
        <f>C11*D11*E11</f>
        <v>0</v>
      </c>
    </row>
    <row r="12" spans="1:6" ht="21" customHeight="1">
      <c r="A12" s="9">
        <v>3</v>
      </c>
      <c r="B12" s="60" t="s">
        <v>405</v>
      </c>
      <c r="C12" s="95">
        <v>1</v>
      </c>
      <c r="D12" s="95">
        <v>6</v>
      </c>
      <c r="E12" s="7">
        <v>861.52</v>
      </c>
      <c r="F12" s="7">
        <f>C12*D12*E12</f>
        <v>5169.12</v>
      </c>
    </row>
    <row r="13" spans="1:6">
      <c r="A13" s="220" t="s">
        <v>198</v>
      </c>
      <c r="B13" s="221"/>
      <c r="C13" s="13" t="s">
        <v>122</v>
      </c>
      <c r="D13" s="13" t="s">
        <v>122</v>
      </c>
      <c r="E13" s="13" t="s">
        <v>122</v>
      </c>
      <c r="F13" s="16">
        <f>SUM(F9:F12)</f>
        <v>17082</v>
      </c>
    </row>
  </sheetData>
  <mergeCells count="5">
    <mergeCell ref="A2:B2"/>
    <mergeCell ref="A4:B4"/>
    <mergeCell ref="A13:B13"/>
    <mergeCell ref="A1:F1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zoomScaleSheetLayoutView="115" workbookViewId="0">
      <selection activeCell="B14" sqref="B14:D14"/>
    </sheetView>
  </sheetViews>
  <sheetFormatPr defaultRowHeight="12.75"/>
  <cols>
    <col min="1" max="1" width="52.5" style="1" customWidth="1"/>
    <col min="2" max="2" width="16" style="1" customWidth="1"/>
    <col min="3" max="3" width="22" style="1" customWidth="1"/>
    <col min="4" max="4" width="11.832031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>
      <c r="A1" s="1" t="s">
        <v>0</v>
      </c>
    </row>
    <row r="2" spans="1:7" ht="14.45" customHeight="1">
      <c r="A2" s="33" t="s">
        <v>0</v>
      </c>
      <c r="B2" s="33" t="s">
        <v>0</v>
      </c>
      <c r="C2" s="33" t="s">
        <v>0</v>
      </c>
      <c r="D2" s="33" t="s">
        <v>0</v>
      </c>
      <c r="E2" s="33" t="s">
        <v>0</v>
      </c>
      <c r="F2" s="33" t="s">
        <v>0</v>
      </c>
      <c r="G2" s="33" t="s">
        <v>507</v>
      </c>
    </row>
    <row r="3" spans="1:7" ht="24.95" customHeight="1">
      <c r="A3" s="33" t="s">
        <v>0</v>
      </c>
      <c r="B3" s="33" t="s">
        <v>0</v>
      </c>
      <c r="C3" s="33" t="s">
        <v>0</v>
      </c>
      <c r="D3" s="33" t="s">
        <v>0</v>
      </c>
      <c r="E3" s="33" t="s">
        <v>0</v>
      </c>
      <c r="F3" s="33" t="s">
        <v>0</v>
      </c>
      <c r="G3" s="34" t="s">
        <v>0</v>
      </c>
    </row>
    <row r="4" spans="1:7" ht="10.5" customHeight="1">
      <c r="A4" s="33"/>
      <c r="B4" s="33"/>
      <c r="C4" s="33"/>
      <c r="D4" s="33"/>
      <c r="E4" s="33"/>
      <c r="F4" s="33"/>
      <c r="G4" s="35" t="s">
        <v>62</v>
      </c>
    </row>
    <row r="5" spans="1:7" ht="42" customHeight="1">
      <c r="A5" s="33" t="s">
        <v>0</v>
      </c>
      <c r="B5" s="33" t="s">
        <v>0</v>
      </c>
      <c r="C5" s="33" t="s">
        <v>0</v>
      </c>
      <c r="D5" s="33" t="s">
        <v>0</v>
      </c>
      <c r="E5" s="33" t="s">
        <v>0</v>
      </c>
      <c r="F5" s="33" t="s">
        <v>0</v>
      </c>
      <c r="G5" s="33" t="s">
        <v>63</v>
      </c>
    </row>
    <row r="6" spans="1:7" ht="14.45" customHeight="1">
      <c r="A6" s="33" t="s">
        <v>0</v>
      </c>
      <c r="B6" s="33" t="s">
        <v>0</v>
      </c>
      <c r="C6" s="33" t="s">
        <v>0</v>
      </c>
      <c r="D6" s="33" t="s">
        <v>0</v>
      </c>
      <c r="E6" s="33" t="s">
        <v>0</v>
      </c>
      <c r="F6" s="33" t="s">
        <v>0</v>
      </c>
      <c r="G6" s="33" t="s">
        <v>550</v>
      </c>
    </row>
    <row r="7" spans="1:7" ht="14.45" customHeight="1">
      <c r="A7" s="33" t="s">
        <v>0</v>
      </c>
      <c r="B7" s="192" t="s">
        <v>1</v>
      </c>
      <c r="C7" s="192"/>
      <c r="D7" s="192"/>
      <c r="E7" s="192"/>
      <c r="F7" s="33" t="s">
        <v>0</v>
      </c>
      <c r="G7" s="33" t="s">
        <v>0</v>
      </c>
    </row>
    <row r="8" spans="1:7" ht="21.6" customHeight="1">
      <c r="A8" s="33" t="s">
        <v>0</v>
      </c>
      <c r="B8" s="192" t="s">
        <v>0</v>
      </c>
      <c r="C8" s="192"/>
      <c r="D8" s="192"/>
      <c r="E8" s="192"/>
      <c r="F8" s="33" t="s">
        <v>0</v>
      </c>
      <c r="G8" s="33" t="s">
        <v>0</v>
      </c>
    </row>
    <row r="9" spans="1:7" ht="14.45" customHeight="1">
      <c r="A9" s="33" t="s">
        <v>0</v>
      </c>
      <c r="B9" s="192"/>
      <c r="C9" s="192"/>
      <c r="D9" s="192"/>
      <c r="E9" s="192"/>
      <c r="F9" s="33" t="s">
        <v>0</v>
      </c>
      <c r="G9" s="33" t="s">
        <v>0</v>
      </c>
    </row>
    <row r="10" spans="1:7" ht="21.6" customHeight="1">
      <c r="A10" s="33" t="s">
        <v>0</v>
      </c>
      <c r="B10" s="192" t="s">
        <v>0</v>
      </c>
      <c r="C10" s="192"/>
      <c r="D10" s="192"/>
      <c r="E10" s="192"/>
      <c r="F10" s="33" t="s">
        <v>0</v>
      </c>
      <c r="G10" s="33" t="s">
        <v>0</v>
      </c>
    </row>
    <row r="11" spans="1:7" ht="12.75" customHeight="1">
      <c r="A11" s="33" t="s">
        <v>0</v>
      </c>
      <c r="B11" s="192" t="s">
        <v>551</v>
      </c>
      <c r="C11" s="192"/>
      <c r="D11" s="192"/>
      <c r="E11" s="192"/>
      <c r="F11" s="33" t="s">
        <v>0</v>
      </c>
      <c r="G11" s="33" t="s">
        <v>0</v>
      </c>
    </row>
    <row r="12" spans="1:7" ht="18.2" customHeight="1">
      <c r="A12" s="33" t="s">
        <v>0</v>
      </c>
      <c r="B12" s="193" t="s">
        <v>0</v>
      </c>
      <c r="C12" s="193"/>
      <c r="D12" s="193"/>
      <c r="E12" s="193"/>
      <c r="F12" s="33" t="s">
        <v>0</v>
      </c>
      <c r="G12" s="33" t="s">
        <v>0</v>
      </c>
    </row>
    <row r="13" spans="1:7" ht="12.75" customHeight="1">
      <c r="A13" s="33" t="s">
        <v>0</v>
      </c>
      <c r="B13" s="193" t="s">
        <v>552</v>
      </c>
      <c r="C13" s="193"/>
      <c r="D13" s="193"/>
      <c r="E13" s="193"/>
      <c r="F13" s="33" t="s">
        <v>0</v>
      </c>
      <c r="G13" s="33" t="s">
        <v>0</v>
      </c>
    </row>
    <row r="14" spans="1:7" ht="21.6" customHeight="1">
      <c r="A14" s="33" t="s">
        <v>0</v>
      </c>
      <c r="B14" s="193" t="s">
        <v>0</v>
      </c>
      <c r="C14" s="193"/>
      <c r="D14" s="193"/>
      <c r="E14" s="33" t="s">
        <v>0</v>
      </c>
      <c r="F14" s="33" t="s">
        <v>0</v>
      </c>
      <c r="G14" s="33" t="s">
        <v>0</v>
      </c>
    </row>
    <row r="15" spans="1:7" ht="28.9" customHeight="1">
      <c r="A15" s="33" t="s">
        <v>2</v>
      </c>
      <c r="B15" s="190" t="s">
        <v>438</v>
      </c>
      <c r="C15" s="190"/>
      <c r="D15" s="190"/>
      <c r="E15" s="190"/>
      <c r="F15" s="190"/>
      <c r="G15" s="190"/>
    </row>
    <row r="16" spans="1:7" ht="41.25" customHeight="1">
      <c r="A16" s="33" t="s">
        <v>64</v>
      </c>
      <c r="B16" s="190" t="s">
        <v>508</v>
      </c>
      <c r="C16" s="190"/>
      <c r="D16" s="190"/>
      <c r="E16" s="190"/>
      <c r="F16" s="190"/>
      <c r="G16" s="190"/>
    </row>
    <row r="17" spans="1:7" ht="21" customHeight="1">
      <c r="A17" s="33" t="s">
        <v>3</v>
      </c>
      <c r="B17" s="190" t="s">
        <v>524</v>
      </c>
      <c r="C17" s="190"/>
      <c r="D17" s="190"/>
      <c r="E17" s="190"/>
      <c r="F17" s="190"/>
      <c r="G17" s="190"/>
    </row>
    <row r="18" spans="1:7" ht="21.6" customHeight="1">
      <c r="A18" s="33"/>
      <c r="B18" s="191" t="s">
        <v>0</v>
      </c>
      <c r="C18" s="191"/>
      <c r="D18" s="191"/>
      <c r="E18" s="191"/>
      <c r="F18" s="191"/>
      <c r="G18" s="191"/>
    </row>
    <row r="19" spans="1:7" ht="28.9" customHeight="1">
      <c r="A19" s="33" t="s">
        <v>4</v>
      </c>
      <c r="B19" s="190" t="s">
        <v>439</v>
      </c>
      <c r="C19" s="190"/>
      <c r="D19" s="34" t="s">
        <v>0</v>
      </c>
      <c r="E19" s="191" t="s">
        <v>5</v>
      </c>
      <c r="F19" s="191"/>
      <c r="G19" s="34">
        <v>324101001</v>
      </c>
    </row>
    <row r="20" spans="1:7" ht="21.6" customHeight="1">
      <c r="A20" s="33" t="s">
        <v>0</v>
      </c>
      <c r="B20" s="191" t="s">
        <v>0</v>
      </c>
      <c r="C20" s="191"/>
      <c r="D20" s="33" t="s">
        <v>0</v>
      </c>
      <c r="E20" s="191" t="s">
        <v>0</v>
      </c>
      <c r="F20" s="191"/>
      <c r="G20" s="33" t="s">
        <v>0</v>
      </c>
    </row>
    <row r="21" spans="1:7" ht="26.25" customHeight="1">
      <c r="A21" s="33" t="s">
        <v>6</v>
      </c>
      <c r="B21" s="190" t="s">
        <v>527</v>
      </c>
      <c r="C21" s="190"/>
      <c r="D21" s="190"/>
      <c r="E21" s="190"/>
      <c r="F21" s="190"/>
      <c r="G21" s="190"/>
    </row>
    <row r="22" spans="1:7" ht="21.6" customHeight="1">
      <c r="A22" s="33" t="s">
        <v>0</v>
      </c>
      <c r="B22" s="191" t="s">
        <v>0</v>
      </c>
      <c r="C22" s="191"/>
      <c r="D22" s="191"/>
      <c r="E22" s="191"/>
      <c r="F22" s="191"/>
      <c r="G22" s="191"/>
    </row>
    <row r="23" spans="1:7" ht="14.45" customHeight="1">
      <c r="A23" s="33" t="s">
        <v>7</v>
      </c>
      <c r="B23" s="36" t="s">
        <v>8</v>
      </c>
      <c r="C23" s="33" t="s">
        <v>0</v>
      </c>
      <c r="D23" s="33" t="s">
        <v>0</v>
      </c>
      <c r="E23" s="33" t="s">
        <v>9</v>
      </c>
      <c r="F23" s="36" t="s">
        <v>10</v>
      </c>
      <c r="G23" s="33" t="s">
        <v>0</v>
      </c>
    </row>
  </sheetData>
  <mergeCells count="18">
    <mergeCell ref="B16:G16"/>
    <mergeCell ref="B7:E7"/>
    <mergeCell ref="B8:E8"/>
    <mergeCell ref="B9:E9"/>
    <mergeCell ref="B10:E10"/>
    <mergeCell ref="B11:E11"/>
    <mergeCell ref="B12:E12"/>
    <mergeCell ref="B13:E13"/>
    <mergeCell ref="B14:D14"/>
    <mergeCell ref="B15:G15"/>
    <mergeCell ref="B21:G21"/>
    <mergeCell ref="B22:G22"/>
    <mergeCell ref="B17:G17"/>
    <mergeCell ref="B18:G18"/>
    <mergeCell ref="B19:C19"/>
    <mergeCell ref="E19:F19"/>
    <mergeCell ref="B20:C20"/>
    <mergeCell ref="E20:F20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>
      <selection activeCell="C3" sqref="C3"/>
    </sheetView>
  </sheetViews>
  <sheetFormatPr defaultRowHeight="12.75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>
      <c r="A1" s="231" t="s">
        <v>259</v>
      </c>
      <c r="B1" s="231"/>
      <c r="C1" s="231"/>
      <c r="D1" s="231"/>
      <c r="E1" s="231"/>
    </row>
    <row r="2" spans="1:5" ht="20.25" customHeight="1">
      <c r="A2" s="226" t="s">
        <v>201</v>
      </c>
      <c r="B2" s="226"/>
      <c r="C2" s="8">
        <v>1064</v>
      </c>
      <c r="D2" s="3"/>
      <c r="E2" s="3"/>
    </row>
    <row r="4" spans="1:5" ht="20.25" customHeight="1">
      <c r="A4" s="226" t="s">
        <v>200</v>
      </c>
      <c r="B4" s="226"/>
      <c r="C4" s="12"/>
      <c r="D4" s="3"/>
      <c r="E4" s="3"/>
    </row>
    <row r="6" spans="1:5" ht="20.25" customHeight="1">
      <c r="A6" s="230" t="s">
        <v>266</v>
      </c>
      <c r="B6" s="230"/>
      <c r="C6" s="230"/>
      <c r="D6" s="230"/>
      <c r="E6" s="230"/>
    </row>
    <row r="7" spans="1:5" ht="56.25" customHeight="1">
      <c r="A7" s="13" t="s">
        <v>188</v>
      </c>
      <c r="B7" s="4" t="s">
        <v>202</v>
      </c>
      <c r="C7" s="4" t="s">
        <v>269</v>
      </c>
      <c r="D7" s="4" t="s">
        <v>270</v>
      </c>
      <c r="E7" s="4" t="s">
        <v>271</v>
      </c>
    </row>
    <row r="8" spans="1:5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4.5" customHeight="1">
      <c r="A9" s="9"/>
      <c r="B9" s="60" t="s">
        <v>267</v>
      </c>
      <c r="C9" s="7"/>
      <c r="D9" s="7"/>
      <c r="E9" s="7"/>
    </row>
    <row r="10" spans="1:5" ht="45.75" customHeight="1">
      <c r="A10" s="9"/>
      <c r="B10" s="60" t="s">
        <v>268</v>
      </c>
      <c r="C10" s="7"/>
      <c r="D10" s="7"/>
      <c r="E10" s="7"/>
    </row>
    <row r="11" spans="1:5" ht="21" customHeight="1">
      <c r="A11" s="9"/>
      <c r="B11" s="60" t="s">
        <v>66</v>
      </c>
      <c r="C11" s="7"/>
      <c r="D11" s="7"/>
      <c r="E11" s="7"/>
    </row>
    <row r="12" spans="1:5">
      <c r="A12" s="220" t="s">
        <v>198</v>
      </c>
      <c r="B12" s="221"/>
      <c r="C12" s="13" t="s">
        <v>122</v>
      </c>
      <c r="D12" s="13" t="s">
        <v>122</v>
      </c>
      <c r="E12" s="13">
        <f>SUM(E9:E11)</f>
        <v>0</v>
      </c>
    </row>
  </sheetData>
  <mergeCells count="5">
    <mergeCell ref="A12:B12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workbookViewId="0">
      <selection activeCell="C11" sqref="C11"/>
    </sheetView>
  </sheetViews>
  <sheetFormatPr defaultRowHeight="12.75"/>
  <cols>
    <col min="1" max="1" width="9.6640625" style="2" bestFit="1" customWidth="1"/>
    <col min="2" max="2" width="41.1640625" style="2" customWidth="1"/>
    <col min="3" max="5" width="20.1640625" style="2" customWidth="1"/>
    <col min="6" max="6" width="19.33203125" style="2" customWidth="1"/>
    <col min="7" max="7" width="9.33203125" style="2"/>
    <col min="8" max="9" width="14.83203125" style="2" bestFit="1" customWidth="1"/>
    <col min="10" max="16384" width="9.33203125" style="2"/>
  </cols>
  <sheetData>
    <row r="1" spans="1:6" ht="24" customHeight="1">
      <c r="A1" s="231" t="s">
        <v>259</v>
      </c>
      <c r="B1" s="231"/>
      <c r="C1" s="231"/>
      <c r="D1" s="231"/>
      <c r="E1" s="231"/>
      <c r="F1" s="231"/>
    </row>
    <row r="2" spans="1:6" ht="20.25" customHeight="1">
      <c r="A2" s="225" t="s">
        <v>509</v>
      </c>
      <c r="B2" s="226"/>
      <c r="C2" s="8">
        <v>1064</v>
      </c>
      <c r="D2" s="3"/>
      <c r="E2" s="3"/>
      <c r="F2" s="3"/>
    </row>
    <row r="4" spans="1:6" ht="20.25" customHeight="1">
      <c r="A4" s="226" t="s">
        <v>200</v>
      </c>
      <c r="B4" s="226"/>
      <c r="C4" s="12" t="s">
        <v>414</v>
      </c>
      <c r="D4" s="3"/>
      <c r="E4" s="3"/>
      <c r="F4" s="3"/>
    </row>
    <row r="5" spans="1:6">
      <c r="A5" s="86"/>
    </row>
    <row r="6" spans="1:6" ht="20.25" customHeight="1">
      <c r="A6" s="230" t="s">
        <v>281</v>
      </c>
      <c r="B6" s="230"/>
      <c r="C6" s="230"/>
      <c r="D6" s="230"/>
      <c r="E6" s="230"/>
      <c r="F6" s="230"/>
    </row>
    <row r="7" spans="1:6" ht="56.25" customHeight="1">
      <c r="A7" s="13" t="s">
        <v>188</v>
      </c>
      <c r="B7" s="4" t="s">
        <v>20</v>
      </c>
      <c r="C7" s="4" t="s">
        <v>272</v>
      </c>
      <c r="D7" s="4" t="s">
        <v>273</v>
      </c>
      <c r="E7" s="4" t="s">
        <v>274</v>
      </c>
      <c r="F7" s="4" t="s">
        <v>275</v>
      </c>
    </row>
    <row r="8" spans="1:6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2.5" customHeight="1">
      <c r="A9" s="14"/>
      <c r="B9" s="61" t="s">
        <v>276</v>
      </c>
      <c r="C9" s="96">
        <f>110490*62.6%</f>
        <v>69166.740000000005</v>
      </c>
      <c r="D9" s="131">
        <v>8.7100000000000009</v>
      </c>
      <c r="E9" s="96">
        <v>1</v>
      </c>
      <c r="F9" s="97">
        <f>C9*D9*E9</f>
        <v>602442.30540000007</v>
      </c>
    </row>
    <row r="10" spans="1:6" ht="21" customHeight="1">
      <c r="A10" s="9"/>
      <c r="B10" s="60" t="s">
        <v>66</v>
      </c>
      <c r="C10" s="96"/>
      <c r="D10" s="97"/>
      <c r="E10" s="96"/>
      <c r="F10" s="97">
        <f t="shared" ref="F10:F18" si="0">C10*D10*E10</f>
        <v>0</v>
      </c>
    </row>
    <row r="11" spans="1:6" ht="21" customHeight="1">
      <c r="A11" s="9"/>
      <c r="B11" s="61" t="s">
        <v>277</v>
      </c>
      <c r="C11" s="96">
        <f>933.068045*60.6%</f>
        <v>565.43923526999993</v>
      </c>
      <c r="D11" s="97">
        <v>2776.7</v>
      </c>
      <c r="E11" s="96">
        <v>1</v>
      </c>
      <c r="F11" s="97">
        <f>C11*D11*E11-0</f>
        <v>1570055.1245742086</v>
      </c>
    </row>
    <row r="12" spans="1:6" ht="21" customHeight="1">
      <c r="A12" s="9"/>
      <c r="B12" s="60" t="s">
        <v>66</v>
      </c>
      <c r="C12" s="96"/>
      <c r="D12" s="97"/>
      <c r="E12" s="96"/>
      <c r="F12" s="97">
        <f t="shared" si="0"/>
        <v>0</v>
      </c>
    </row>
    <row r="13" spans="1:6" ht="21" customHeight="1">
      <c r="A13" s="9"/>
      <c r="B13" s="61" t="s">
        <v>278</v>
      </c>
      <c r="C13" s="96"/>
      <c r="D13" s="97"/>
      <c r="E13" s="96"/>
      <c r="F13" s="97">
        <f t="shared" si="0"/>
        <v>0</v>
      </c>
    </row>
    <row r="14" spans="1:6" ht="21" customHeight="1">
      <c r="A14" s="9"/>
      <c r="B14" s="60" t="s">
        <v>66</v>
      </c>
      <c r="C14" s="96"/>
      <c r="D14" s="97"/>
      <c r="E14" s="96"/>
      <c r="F14" s="97">
        <f t="shared" si="0"/>
        <v>0</v>
      </c>
    </row>
    <row r="15" spans="1:6" ht="21" customHeight="1">
      <c r="A15" s="9"/>
      <c r="B15" s="61" t="s">
        <v>279</v>
      </c>
      <c r="C15" s="96">
        <f>4715*62.6%</f>
        <v>2951.59</v>
      </c>
      <c r="D15" s="97">
        <v>30.46</v>
      </c>
      <c r="E15" s="96">
        <v>1</v>
      </c>
      <c r="F15" s="97">
        <f>C15*D15*E15</f>
        <v>89905.431400000001</v>
      </c>
    </row>
    <row r="16" spans="1:6" ht="21" customHeight="1">
      <c r="A16" s="9"/>
      <c r="B16" s="60" t="s">
        <v>66</v>
      </c>
      <c r="C16" s="96"/>
      <c r="D16" s="97"/>
      <c r="E16" s="96"/>
      <c r="F16" s="97">
        <f t="shared" si="0"/>
        <v>0</v>
      </c>
    </row>
    <row r="17" spans="1:9" ht="21" customHeight="1">
      <c r="A17" s="9"/>
      <c r="B17" s="61" t="s">
        <v>280</v>
      </c>
      <c r="C17" s="96"/>
      <c r="D17" s="97"/>
      <c r="E17" s="96"/>
      <c r="F17" s="97">
        <f t="shared" si="0"/>
        <v>0</v>
      </c>
    </row>
    <row r="18" spans="1:9" ht="21" customHeight="1">
      <c r="A18" s="9"/>
      <c r="B18" s="61" t="s">
        <v>412</v>
      </c>
      <c r="C18" s="96"/>
      <c r="D18" s="97">
        <v>38.479999999999997</v>
      </c>
      <c r="E18" s="96">
        <v>1</v>
      </c>
      <c r="F18" s="97">
        <f t="shared" si="0"/>
        <v>0</v>
      </c>
    </row>
    <row r="19" spans="1:9" ht="21" customHeight="1">
      <c r="A19" s="9"/>
      <c r="B19" s="61" t="s">
        <v>413</v>
      </c>
      <c r="C19" s="97">
        <f>10*62.6%</f>
        <v>6.26</v>
      </c>
      <c r="D19" s="97">
        <v>625.79999999999995</v>
      </c>
      <c r="E19" s="96">
        <v>1</v>
      </c>
      <c r="F19" s="97">
        <f>C19*D19*E19</f>
        <v>3917.5079999999994</v>
      </c>
    </row>
    <row r="20" spans="1:9" ht="21" customHeight="1">
      <c r="A20" s="9"/>
      <c r="B20" s="126" t="s">
        <v>563</v>
      </c>
      <c r="C20" s="97">
        <f>4620.7*62.6%</f>
        <v>2892.5581999999999</v>
      </c>
      <c r="D20" s="97">
        <v>34.44</v>
      </c>
      <c r="E20" s="96">
        <v>1</v>
      </c>
      <c r="F20" s="97">
        <f>C20*D20*E20</f>
        <v>99619.704407999991</v>
      </c>
    </row>
    <row r="21" spans="1:9">
      <c r="A21" s="220" t="s">
        <v>198</v>
      </c>
      <c r="B21" s="221"/>
      <c r="C21" s="13" t="s">
        <v>122</v>
      </c>
      <c r="D21" s="13" t="s">
        <v>122</v>
      </c>
      <c r="E21" s="13" t="s">
        <v>122</v>
      </c>
      <c r="F21" s="88">
        <f>SUM(F9:F19)+F20</f>
        <v>2365940.0737822084</v>
      </c>
    </row>
    <row r="22" spans="1:9">
      <c r="I22" s="2">
        <v>2398509.7200000002</v>
      </c>
    </row>
  </sheetData>
  <mergeCells count="5">
    <mergeCell ref="A2:B2"/>
    <mergeCell ref="A4:B4"/>
    <mergeCell ref="A21:B21"/>
    <mergeCell ref="A1:F1"/>
    <mergeCell ref="A6:F6"/>
  </mergeCells>
  <phoneticPr fontId="0" type="noConversion"/>
  <pageMargins left="0.7" right="0.7" top="0.75" bottom="0.75" header="0.3" footer="0.3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workbookViewId="0">
      <selection activeCell="P44" sqref="P44"/>
    </sheetView>
  </sheetViews>
  <sheetFormatPr defaultRowHeight="12.75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>
      <c r="A1" s="231" t="s">
        <v>259</v>
      </c>
      <c r="B1" s="231"/>
      <c r="C1" s="231"/>
      <c r="D1" s="231"/>
      <c r="E1" s="231"/>
    </row>
    <row r="2" spans="1:5" ht="20.25" customHeight="1">
      <c r="A2" s="226" t="s">
        <v>201</v>
      </c>
      <c r="B2" s="226"/>
      <c r="C2" s="8">
        <v>1064</v>
      </c>
      <c r="D2" s="3"/>
      <c r="E2" s="3"/>
    </row>
    <row r="4" spans="1:5" ht="20.25" customHeight="1">
      <c r="A4" s="226" t="s">
        <v>200</v>
      </c>
      <c r="B4" s="226"/>
      <c r="C4" s="12"/>
      <c r="D4" s="3"/>
      <c r="E4" s="3"/>
    </row>
    <row r="6" spans="1:5" ht="20.25" customHeight="1">
      <c r="A6" s="230" t="s">
        <v>300</v>
      </c>
      <c r="B6" s="230"/>
      <c r="C6" s="230"/>
      <c r="D6" s="230"/>
      <c r="E6" s="230"/>
    </row>
    <row r="7" spans="1:5" ht="56.25" customHeight="1">
      <c r="A7" s="13" t="s">
        <v>188</v>
      </c>
      <c r="B7" s="4" t="s">
        <v>20</v>
      </c>
      <c r="C7" s="4" t="s">
        <v>282</v>
      </c>
      <c r="D7" s="4" t="s">
        <v>283</v>
      </c>
      <c r="E7" s="4" t="s">
        <v>284</v>
      </c>
    </row>
    <row r="8" spans="1:5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4.75" customHeight="1">
      <c r="A9" s="9"/>
      <c r="B9" s="60" t="s">
        <v>285</v>
      </c>
      <c r="C9" s="13" t="s">
        <v>122</v>
      </c>
      <c r="D9" s="13" t="s">
        <v>122</v>
      </c>
      <c r="E9" s="7"/>
    </row>
    <row r="10" spans="1:5" ht="20.25" customHeight="1">
      <c r="A10" s="9"/>
      <c r="B10" s="60" t="s">
        <v>66</v>
      </c>
      <c r="C10" s="7"/>
      <c r="D10" s="7"/>
      <c r="E10" s="7"/>
    </row>
    <row r="11" spans="1:5" ht="20.25" customHeight="1">
      <c r="A11" s="9"/>
      <c r="B11" s="60" t="s">
        <v>286</v>
      </c>
      <c r="C11" s="13" t="s">
        <v>122</v>
      </c>
      <c r="D11" s="13" t="s">
        <v>122</v>
      </c>
      <c r="E11" s="7"/>
    </row>
    <row r="12" spans="1:5" ht="21" customHeight="1">
      <c r="A12" s="9"/>
      <c r="B12" s="60" t="s">
        <v>66</v>
      </c>
      <c r="C12" s="7"/>
      <c r="D12" s="7"/>
      <c r="E12" s="7"/>
    </row>
    <row r="13" spans="1:5">
      <c r="A13" s="220" t="s">
        <v>198</v>
      </c>
      <c r="B13" s="221"/>
      <c r="C13" s="13" t="s">
        <v>122</v>
      </c>
      <c r="D13" s="13" t="s">
        <v>122</v>
      </c>
      <c r="E13" s="13"/>
    </row>
  </sheetData>
  <mergeCells count="5">
    <mergeCell ref="A13:B13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workbookViewId="0">
      <selection activeCell="E46" sqref="E46"/>
    </sheetView>
  </sheetViews>
  <sheetFormatPr defaultRowHeight="12.75"/>
  <cols>
    <col min="1" max="1" width="9.6640625" style="2" bestFit="1" customWidth="1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>
      <c r="A1" s="231" t="s">
        <v>259</v>
      </c>
      <c r="B1" s="231"/>
      <c r="C1" s="231"/>
      <c r="D1" s="231"/>
      <c r="E1" s="231"/>
    </row>
    <row r="2" spans="1:5" ht="20.25" customHeight="1">
      <c r="A2" s="225" t="s">
        <v>509</v>
      </c>
      <c r="B2" s="226"/>
      <c r="C2" s="8">
        <v>1064</v>
      </c>
      <c r="D2" s="3"/>
      <c r="E2" s="3"/>
    </row>
    <row r="4" spans="1:5" ht="20.25" customHeight="1">
      <c r="A4" s="226" t="s">
        <v>200</v>
      </c>
      <c r="B4" s="226"/>
      <c r="C4" s="12" t="s">
        <v>414</v>
      </c>
      <c r="D4" s="3"/>
      <c r="E4" s="3"/>
    </row>
    <row r="5" spans="1:5" hidden="1">
      <c r="A5" s="86">
        <v>225</v>
      </c>
    </row>
    <row r="6" spans="1:5" ht="20.25" customHeight="1">
      <c r="A6" s="241" t="s">
        <v>301</v>
      </c>
      <c r="B6" s="241"/>
      <c r="C6" s="241"/>
      <c r="D6" s="241"/>
      <c r="E6" s="241"/>
    </row>
    <row r="7" spans="1:5" ht="30.75" customHeight="1">
      <c r="A7" s="135" t="s">
        <v>188</v>
      </c>
      <c r="B7" s="136" t="s">
        <v>202</v>
      </c>
      <c r="C7" s="136" t="s">
        <v>287</v>
      </c>
      <c r="D7" s="136" t="s">
        <v>288</v>
      </c>
      <c r="E7" s="136" t="s">
        <v>289</v>
      </c>
    </row>
    <row r="8" spans="1:5">
      <c r="A8" s="137">
        <v>1</v>
      </c>
      <c r="B8" s="137">
        <v>2</v>
      </c>
      <c r="C8" s="137">
        <v>3</v>
      </c>
      <c r="D8" s="137">
        <v>4</v>
      </c>
      <c r="E8" s="137">
        <v>5</v>
      </c>
    </row>
    <row r="9" spans="1:5" ht="24.75" customHeight="1">
      <c r="A9" s="138" t="s">
        <v>31</v>
      </c>
      <c r="B9" s="139" t="s">
        <v>290</v>
      </c>
      <c r="C9" s="135" t="s">
        <v>122</v>
      </c>
      <c r="D9" s="135" t="s">
        <v>122</v>
      </c>
      <c r="E9" s="140"/>
    </row>
    <row r="10" spans="1:5" ht="13.5" customHeight="1">
      <c r="A10" s="139"/>
      <c r="B10" s="141" t="s">
        <v>291</v>
      </c>
      <c r="C10" s="139"/>
      <c r="D10" s="139"/>
      <c r="E10" s="140"/>
    </row>
    <row r="11" spans="1:5" ht="27.75" customHeight="1">
      <c r="A11" s="139"/>
      <c r="B11" s="141" t="s">
        <v>292</v>
      </c>
      <c r="C11" s="138"/>
      <c r="D11" s="138"/>
      <c r="E11" s="142">
        <f>66000*50%</f>
        <v>33000</v>
      </c>
    </row>
    <row r="12" spans="1:5" ht="23.25" customHeight="1">
      <c r="A12" s="139"/>
      <c r="B12" s="141" t="s">
        <v>293</v>
      </c>
      <c r="C12" s="138"/>
      <c r="D12" s="138"/>
      <c r="E12" s="142">
        <f>2613.02*50%</f>
        <v>1306.51</v>
      </c>
    </row>
    <row r="13" spans="1:5" ht="36.75" customHeight="1">
      <c r="A13" s="139"/>
      <c r="B13" s="141" t="s">
        <v>294</v>
      </c>
      <c r="C13" s="139"/>
      <c r="D13" s="139"/>
      <c r="E13" s="142"/>
    </row>
    <row r="14" spans="1:5" ht="20.25" hidden="1" customHeight="1">
      <c r="A14" s="139"/>
      <c r="B14" s="141" t="s">
        <v>66</v>
      </c>
      <c r="C14" s="139"/>
      <c r="D14" s="139"/>
      <c r="E14" s="142"/>
    </row>
    <row r="15" spans="1:5" ht="27.75" customHeight="1">
      <c r="A15" s="138" t="s">
        <v>32</v>
      </c>
      <c r="B15" s="141" t="s">
        <v>295</v>
      </c>
      <c r="C15" s="135" t="s">
        <v>122</v>
      </c>
      <c r="D15" s="135" t="s">
        <v>122</v>
      </c>
      <c r="E15" s="142"/>
    </row>
    <row r="16" spans="1:5" ht="24" customHeight="1">
      <c r="A16" s="138"/>
      <c r="B16" s="141" t="s">
        <v>459</v>
      </c>
      <c r="C16" s="143"/>
      <c r="D16" s="135"/>
      <c r="E16" s="142"/>
    </row>
    <row r="17" spans="1:5" ht="18" customHeight="1">
      <c r="A17" s="138"/>
      <c r="B17" s="141" t="s">
        <v>460</v>
      </c>
      <c r="C17" s="143"/>
      <c r="D17" s="135"/>
      <c r="E17" s="142">
        <f>7500*50%</f>
        <v>3750</v>
      </c>
    </row>
    <row r="18" spans="1:5" ht="36.75" customHeight="1">
      <c r="A18" s="139"/>
      <c r="B18" s="141" t="s">
        <v>461</v>
      </c>
      <c r="C18" s="138"/>
      <c r="D18" s="138"/>
      <c r="E18" s="142">
        <f>3600*50%</f>
        <v>1800</v>
      </c>
    </row>
    <row r="19" spans="1:5" ht="18" customHeight="1">
      <c r="A19" s="138" t="s">
        <v>33</v>
      </c>
      <c r="B19" s="139" t="s">
        <v>296</v>
      </c>
      <c r="C19" s="135" t="s">
        <v>122</v>
      </c>
      <c r="D19" s="135" t="s">
        <v>122</v>
      </c>
      <c r="E19" s="142"/>
    </row>
    <row r="20" spans="1:5" ht="11.25" customHeight="1">
      <c r="A20" s="138"/>
      <c r="B20" s="141" t="s">
        <v>462</v>
      </c>
      <c r="C20" s="143"/>
      <c r="D20" s="135"/>
      <c r="E20" s="142"/>
    </row>
    <row r="21" spans="1:5" ht="9.75" customHeight="1">
      <c r="A21" s="138"/>
      <c r="B21" s="141" t="s">
        <v>533</v>
      </c>
      <c r="C21" s="138"/>
      <c r="D21" s="139"/>
      <c r="E21" s="142"/>
    </row>
    <row r="22" spans="1:5" ht="15.75" customHeight="1">
      <c r="A22" s="138"/>
      <c r="B22" s="141" t="s">
        <v>464</v>
      </c>
      <c r="C22" s="138"/>
      <c r="D22" s="139"/>
      <c r="E22" s="142"/>
    </row>
    <row r="23" spans="1:5" ht="12.75" customHeight="1">
      <c r="A23" s="138"/>
      <c r="B23" s="141" t="s">
        <v>463</v>
      </c>
      <c r="C23" s="138"/>
      <c r="D23" s="139"/>
      <c r="E23" s="142"/>
    </row>
    <row r="24" spans="1:5" ht="28.5" customHeight="1">
      <c r="A24" s="138" t="s">
        <v>34</v>
      </c>
      <c r="B24" s="139" t="s">
        <v>297</v>
      </c>
      <c r="C24" s="135" t="s">
        <v>122</v>
      </c>
      <c r="D24" s="135" t="s">
        <v>122</v>
      </c>
      <c r="E24" s="142"/>
    </row>
    <row r="25" spans="1:5" ht="14.25" customHeight="1">
      <c r="A25" s="138"/>
      <c r="B25" s="139" t="s">
        <v>564</v>
      </c>
      <c r="C25" s="135"/>
      <c r="D25" s="135"/>
      <c r="E25" s="142">
        <f>7176*50%</f>
        <v>3588</v>
      </c>
    </row>
    <row r="26" spans="1:5" ht="14.25" customHeight="1">
      <c r="A26" s="138"/>
      <c r="B26" s="144" t="s">
        <v>529</v>
      </c>
      <c r="C26" s="135"/>
      <c r="D26" s="135"/>
      <c r="E26" s="142"/>
    </row>
    <row r="27" spans="1:5" ht="20.25" customHeight="1">
      <c r="A27" s="138"/>
      <c r="B27" s="139" t="s">
        <v>421</v>
      </c>
      <c r="C27" s="143"/>
      <c r="D27" s="135"/>
      <c r="E27" s="142">
        <f>17892*50%</f>
        <v>8946</v>
      </c>
    </row>
    <row r="28" spans="1:5" ht="16.5" customHeight="1">
      <c r="A28" s="138"/>
      <c r="B28" s="139" t="s">
        <v>422</v>
      </c>
      <c r="C28" s="143"/>
      <c r="D28" s="135"/>
      <c r="E28" s="142">
        <f>10500*50%</f>
        <v>5250</v>
      </c>
    </row>
    <row r="29" spans="1:5" ht="27" customHeight="1">
      <c r="A29" s="138"/>
      <c r="B29" s="139" t="s">
        <v>420</v>
      </c>
      <c r="C29" s="143"/>
      <c r="D29" s="135"/>
      <c r="E29" s="142"/>
    </row>
    <row r="30" spans="1:5" ht="15" customHeight="1">
      <c r="A30" s="138"/>
      <c r="B30" s="139" t="s">
        <v>419</v>
      </c>
      <c r="C30" s="143"/>
      <c r="D30" s="135"/>
      <c r="E30" s="142"/>
    </row>
    <row r="31" spans="1:5" ht="15.75" customHeight="1">
      <c r="A31" s="138"/>
      <c r="B31" s="139" t="s">
        <v>465</v>
      </c>
      <c r="C31" s="143"/>
      <c r="D31" s="135"/>
      <c r="E31" s="142">
        <f>9288.96*50%</f>
        <v>4644.4799999999996</v>
      </c>
    </row>
    <row r="32" spans="1:5" ht="18" customHeight="1">
      <c r="A32" s="138"/>
      <c r="B32" s="139" t="s">
        <v>565</v>
      </c>
      <c r="C32" s="143"/>
      <c r="D32" s="135"/>
      <c r="E32" s="142">
        <f>20700*50%</f>
        <v>10350</v>
      </c>
    </row>
    <row r="33" spans="1:5" ht="21.75" customHeight="1">
      <c r="A33" s="138"/>
      <c r="B33" s="139" t="s">
        <v>466</v>
      </c>
      <c r="C33" s="143"/>
      <c r="D33" s="135"/>
      <c r="E33" s="142">
        <f>28800*50%</f>
        <v>14400</v>
      </c>
    </row>
    <row r="34" spans="1:5" ht="25.5" hidden="1" customHeight="1">
      <c r="A34" s="138"/>
      <c r="B34" s="139"/>
      <c r="C34" s="143"/>
      <c r="D34" s="135"/>
      <c r="E34" s="142"/>
    </row>
    <row r="35" spans="1:5" ht="15.75" customHeight="1">
      <c r="A35" s="138"/>
      <c r="B35" s="141" t="s">
        <v>534</v>
      </c>
      <c r="C35" s="138"/>
      <c r="D35" s="139"/>
      <c r="E35" s="142">
        <f>2215.24*50%</f>
        <v>1107.6199999999999</v>
      </c>
    </row>
    <row r="36" spans="1:5">
      <c r="A36" s="220" t="s">
        <v>198</v>
      </c>
      <c r="B36" s="221"/>
      <c r="C36" s="13" t="s">
        <v>122</v>
      </c>
      <c r="D36" s="13" t="s">
        <v>122</v>
      </c>
      <c r="E36" s="89">
        <f>SUM(E9:E35)</f>
        <v>88142.61</v>
      </c>
    </row>
    <row r="37" spans="1:5" hidden="1"/>
    <row r="38" spans="1:5" hidden="1"/>
    <row r="39" spans="1:5" hidden="1"/>
    <row r="40" spans="1:5">
      <c r="A40" s="242" t="s">
        <v>510</v>
      </c>
      <c r="B40" s="242"/>
      <c r="C40" s="145" t="s">
        <v>483</v>
      </c>
      <c r="D40" s="146"/>
      <c r="E40" s="146"/>
    </row>
    <row r="41" spans="1:5" ht="0.75" customHeight="1">
      <c r="A41" s="147">
        <v>225</v>
      </c>
      <c r="B41" s="148"/>
      <c r="C41" s="148"/>
      <c r="D41" s="148"/>
      <c r="E41" s="148"/>
    </row>
    <row r="42" spans="1:5">
      <c r="A42" s="241" t="s">
        <v>301</v>
      </c>
      <c r="B42" s="241"/>
      <c r="C42" s="241"/>
      <c r="D42" s="241"/>
      <c r="E42" s="241"/>
    </row>
    <row r="43" spans="1:5" ht="24">
      <c r="A43" s="135" t="s">
        <v>188</v>
      </c>
      <c r="B43" s="136" t="s">
        <v>202</v>
      </c>
      <c r="C43" s="136" t="s">
        <v>287</v>
      </c>
      <c r="D43" s="136" t="s">
        <v>288</v>
      </c>
      <c r="E43" s="136" t="s">
        <v>289</v>
      </c>
    </row>
    <row r="44" spans="1:5" ht="12" customHeight="1">
      <c r="A44" s="137">
        <v>1</v>
      </c>
      <c r="B44" s="137">
        <v>2</v>
      </c>
      <c r="C44" s="137">
        <v>3</v>
      </c>
      <c r="D44" s="137">
        <v>4</v>
      </c>
      <c r="E44" s="137">
        <v>5</v>
      </c>
    </row>
    <row r="45" spans="1:5">
      <c r="A45" s="138" t="s">
        <v>31</v>
      </c>
      <c r="B45" s="139" t="s">
        <v>485</v>
      </c>
      <c r="C45" s="135" t="s">
        <v>122</v>
      </c>
      <c r="D45" s="135" t="s">
        <v>122</v>
      </c>
      <c r="E45" s="140">
        <f>13000</f>
        <v>13000</v>
      </c>
    </row>
    <row r="46" spans="1:5">
      <c r="A46" s="239" t="s">
        <v>198</v>
      </c>
      <c r="B46" s="240"/>
      <c r="C46" s="135" t="s">
        <v>122</v>
      </c>
      <c r="D46" s="135" t="s">
        <v>122</v>
      </c>
      <c r="E46" s="149">
        <f>SUM(E45:E45)</f>
        <v>13000</v>
      </c>
    </row>
    <row r="48" spans="1:5" ht="11.25" customHeight="1">
      <c r="A48" s="243" t="s">
        <v>510</v>
      </c>
      <c r="B48" s="243"/>
      <c r="C48" s="150" t="s">
        <v>480</v>
      </c>
      <c r="D48" s="151"/>
      <c r="E48" s="151"/>
    </row>
    <row r="49" spans="1:5" hidden="1">
      <c r="A49" s="152">
        <v>225</v>
      </c>
      <c r="B49" s="153"/>
      <c r="C49" s="153"/>
      <c r="D49" s="153"/>
      <c r="E49" s="153"/>
    </row>
    <row r="50" spans="1:5">
      <c r="A50" s="244" t="s">
        <v>301</v>
      </c>
      <c r="B50" s="244"/>
      <c r="C50" s="244"/>
      <c r="D50" s="244"/>
      <c r="E50" s="244"/>
    </row>
    <row r="51" spans="1:5" ht="22.5">
      <c r="A51" s="154" t="s">
        <v>188</v>
      </c>
      <c r="B51" s="155" t="s">
        <v>202</v>
      </c>
      <c r="C51" s="155" t="s">
        <v>287</v>
      </c>
      <c r="D51" s="155" t="s">
        <v>288</v>
      </c>
      <c r="E51" s="155" t="s">
        <v>289</v>
      </c>
    </row>
    <row r="52" spans="1:5" ht="9.75" customHeight="1">
      <c r="A52" s="156">
        <v>1</v>
      </c>
      <c r="B52" s="156">
        <v>2</v>
      </c>
      <c r="C52" s="156">
        <v>3</v>
      </c>
      <c r="D52" s="156">
        <v>4</v>
      </c>
      <c r="E52" s="156">
        <v>5</v>
      </c>
    </row>
    <row r="53" spans="1:5">
      <c r="A53" s="157" t="s">
        <v>31</v>
      </c>
      <c r="B53" s="158" t="s">
        <v>485</v>
      </c>
      <c r="C53" s="154" t="s">
        <v>122</v>
      </c>
      <c r="D53" s="154" t="s">
        <v>122</v>
      </c>
      <c r="E53" s="159"/>
    </row>
    <row r="54" spans="1:5">
      <c r="A54" s="237" t="s">
        <v>198</v>
      </c>
      <c r="B54" s="238"/>
      <c r="C54" s="154" t="s">
        <v>122</v>
      </c>
      <c r="D54" s="154" t="s">
        <v>122</v>
      </c>
      <c r="E54" s="160">
        <f>SUM(E53:E53)</f>
        <v>0</v>
      </c>
    </row>
  </sheetData>
  <mergeCells count="11">
    <mergeCell ref="A1:E1"/>
    <mergeCell ref="A2:B2"/>
    <mergeCell ref="A4:B4"/>
    <mergeCell ref="A6:E6"/>
    <mergeCell ref="A54:B54"/>
    <mergeCell ref="A46:B46"/>
    <mergeCell ref="A42:E42"/>
    <mergeCell ref="A36:B36"/>
    <mergeCell ref="A40:B40"/>
    <mergeCell ref="A48:B48"/>
    <mergeCell ref="A50:E50"/>
  </mergeCells>
  <phoneticPr fontId="0" type="noConversion"/>
  <pageMargins left="0.7" right="0.7" top="0.75" bottom="0.75" header="0.3" footer="0.3"/>
  <pageSetup paperSize="9" scale="87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workbookViewId="0">
      <selection activeCell="D48" sqref="D48"/>
    </sheetView>
  </sheetViews>
  <sheetFormatPr defaultRowHeight="12.75"/>
  <cols>
    <col min="1" max="1" width="9.6640625" style="2" bestFit="1" customWidth="1"/>
    <col min="2" max="2" width="41.1640625" style="2" customWidth="1"/>
    <col min="3" max="4" width="20.1640625" style="2" customWidth="1"/>
    <col min="5" max="16384" width="9.33203125" style="2"/>
  </cols>
  <sheetData>
    <row r="1" spans="1:4" ht="24" customHeight="1">
      <c r="A1" s="231" t="s">
        <v>259</v>
      </c>
      <c r="B1" s="231"/>
      <c r="C1" s="231"/>
      <c r="D1" s="231"/>
    </row>
    <row r="2" spans="1:4" ht="20.25" customHeight="1">
      <c r="A2" s="225" t="s">
        <v>509</v>
      </c>
      <c r="B2" s="226"/>
      <c r="C2" s="8">
        <v>1064</v>
      </c>
      <c r="D2" s="3"/>
    </row>
    <row r="4" spans="1:4" ht="20.25" customHeight="1">
      <c r="A4" s="226" t="s">
        <v>200</v>
      </c>
      <c r="B4" s="226"/>
      <c r="C4" s="12" t="s">
        <v>414</v>
      </c>
      <c r="D4" s="3"/>
    </row>
    <row r="5" spans="1:4">
      <c r="A5" s="86"/>
    </row>
    <row r="6" spans="1:4" ht="20.25" customHeight="1">
      <c r="A6" s="230" t="s">
        <v>302</v>
      </c>
      <c r="B6" s="230"/>
      <c r="C6" s="230"/>
      <c r="D6" s="230"/>
    </row>
    <row r="7" spans="1:4" ht="56.25" customHeight="1">
      <c r="A7" s="13" t="s">
        <v>188</v>
      </c>
      <c r="B7" s="4" t="s">
        <v>202</v>
      </c>
      <c r="C7" s="4" t="s">
        <v>298</v>
      </c>
      <c r="D7" s="4" t="s">
        <v>299</v>
      </c>
    </row>
    <row r="8" spans="1:4">
      <c r="A8" s="5">
        <v>1</v>
      </c>
      <c r="B8" s="5">
        <v>2</v>
      </c>
      <c r="C8" s="5">
        <v>3</v>
      </c>
      <c r="D8" s="5">
        <v>4</v>
      </c>
    </row>
    <row r="9" spans="1:4" ht="20.25" customHeight="1">
      <c r="A9" s="62" t="s">
        <v>31</v>
      </c>
      <c r="B9" s="91" t="s">
        <v>537</v>
      </c>
      <c r="C9" s="81">
        <v>1</v>
      </c>
      <c r="D9" s="98"/>
    </row>
    <row r="10" spans="1:4" ht="20.25" customHeight="1">
      <c r="A10" s="62" t="s">
        <v>32</v>
      </c>
      <c r="B10" s="58" t="s">
        <v>415</v>
      </c>
      <c r="C10" s="90" t="s">
        <v>31</v>
      </c>
      <c r="D10" s="98">
        <f>8190.83</f>
        <v>8190.83</v>
      </c>
    </row>
    <row r="11" spans="1:4" ht="20.25" customHeight="1">
      <c r="A11" s="62" t="s">
        <v>33</v>
      </c>
      <c r="B11" s="92" t="s">
        <v>566</v>
      </c>
      <c r="C11" s="90" t="s">
        <v>31</v>
      </c>
      <c r="D11" s="98">
        <f>2577.24*50%</f>
        <v>1288.6199999999999</v>
      </c>
    </row>
    <row r="12" spans="1:4" ht="20.25" customHeight="1">
      <c r="A12" s="90" t="s">
        <v>34</v>
      </c>
      <c r="B12" s="92" t="s">
        <v>467</v>
      </c>
      <c r="C12" s="90" t="s">
        <v>31</v>
      </c>
      <c r="D12" s="98">
        <f>10800*50%</f>
        <v>5400</v>
      </c>
    </row>
    <row r="13" spans="1:4" ht="20.25" customHeight="1">
      <c r="A13" s="90" t="s">
        <v>35</v>
      </c>
      <c r="B13" s="92" t="s">
        <v>538</v>
      </c>
      <c r="C13" s="90" t="s">
        <v>31</v>
      </c>
      <c r="D13" s="98">
        <f>1500*50%</f>
        <v>750</v>
      </c>
    </row>
    <row r="14" spans="1:4" ht="26.25" customHeight="1">
      <c r="A14" s="90" t="s">
        <v>36</v>
      </c>
      <c r="B14" s="127" t="s">
        <v>572</v>
      </c>
      <c r="C14" s="90" t="s">
        <v>31</v>
      </c>
      <c r="D14" s="98">
        <f>2340*50%</f>
        <v>1170</v>
      </c>
    </row>
    <row r="15" spans="1:4" ht="26.25" customHeight="1">
      <c r="A15" s="90" t="s">
        <v>37</v>
      </c>
      <c r="B15" s="127" t="s">
        <v>573</v>
      </c>
      <c r="C15" s="90" t="s">
        <v>31</v>
      </c>
      <c r="D15" s="98">
        <f>10800</f>
        <v>10800</v>
      </c>
    </row>
    <row r="16" spans="1:4" ht="20.25" hidden="1" customHeight="1">
      <c r="A16" s="90" t="s">
        <v>38</v>
      </c>
      <c r="B16" s="127" t="s">
        <v>536</v>
      </c>
      <c r="C16" s="90" t="s">
        <v>31</v>
      </c>
      <c r="D16" s="98"/>
    </row>
    <row r="17" spans="1:4" ht="21" hidden="1" customHeight="1">
      <c r="A17" s="90" t="s">
        <v>39</v>
      </c>
      <c r="B17" s="92" t="s">
        <v>535</v>
      </c>
      <c r="C17" s="90" t="s">
        <v>31</v>
      </c>
      <c r="D17" s="98"/>
    </row>
    <row r="18" spans="1:4" ht="21" hidden="1" customHeight="1">
      <c r="A18" s="90" t="s">
        <v>161</v>
      </c>
      <c r="B18" s="182" t="s">
        <v>539</v>
      </c>
      <c r="C18" s="90" t="s">
        <v>31</v>
      </c>
      <c r="D18" s="98"/>
    </row>
    <row r="19" spans="1:4" ht="21" hidden="1" customHeight="1">
      <c r="A19" s="90" t="s">
        <v>162</v>
      </c>
      <c r="B19" s="182" t="s">
        <v>548</v>
      </c>
      <c r="C19" s="90" t="s">
        <v>31</v>
      </c>
      <c r="D19" s="98"/>
    </row>
    <row r="20" spans="1:4" ht="21" hidden="1" customHeight="1">
      <c r="A20" s="90" t="s">
        <v>163</v>
      </c>
      <c r="B20" s="182" t="s">
        <v>540</v>
      </c>
      <c r="C20" s="90" t="s">
        <v>31</v>
      </c>
      <c r="D20" s="98"/>
    </row>
    <row r="21" spans="1:4" ht="14.25" customHeight="1">
      <c r="A21" s="90" t="s">
        <v>38</v>
      </c>
      <c r="B21" s="182" t="s">
        <v>574</v>
      </c>
      <c r="C21" s="90" t="s">
        <v>31</v>
      </c>
      <c r="D21" s="98">
        <f>10421.04*50%</f>
        <v>5210.5200000000004</v>
      </c>
    </row>
    <row r="22" spans="1:4">
      <c r="A22" s="220" t="s">
        <v>198</v>
      </c>
      <c r="B22" s="221"/>
      <c r="C22" s="13" t="s">
        <v>122</v>
      </c>
      <c r="D22" s="93">
        <f>SUM(D9:D17)+D18+D20+D19+D21</f>
        <v>32809.97</v>
      </c>
    </row>
    <row r="25" spans="1:4">
      <c r="A25" s="226" t="s">
        <v>200</v>
      </c>
      <c r="B25" s="226"/>
      <c r="C25" s="12" t="s">
        <v>480</v>
      </c>
      <c r="D25" s="3"/>
    </row>
    <row r="26" spans="1:4">
      <c r="A26" s="86"/>
    </row>
    <row r="27" spans="1:4">
      <c r="A27" s="230" t="s">
        <v>302</v>
      </c>
      <c r="B27" s="230"/>
      <c r="C27" s="230"/>
      <c r="D27" s="230"/>
    </row>
    <row r="28" spans="1:4" ht="25.5">
      <c r="A28" s="13" t="s">
        <v>188</v>
      </c>
      <c r="B28" s="4" t="s">
        <v>202</v>
      </c>
      <c r="C28" s="4" t="s">
        <v>298</v>
      </c>
      <c r="D28" s="4" t="s">
        <v>299</v>
      </c>
    </row>
    <row r="29" spans="1:4">
      <c r="A29" s="5">
        <v>1</v>
      </c>
      <c r="B29" s="5">
        <v>2</v>
      </c>
      <c r="C29" s="5">
        <v>3</v>
      </c>
      <c r="D29" s="5">
        <v>4</v>
      </c>
    </row>
    <row r="30" spans="1:4">
      <c r="A30" s="62" t="s">
        <v>31</v>
      </c>
      <c r="B30" s="91" t="s">
        <v>549</v>
      </c>
      <c r="C30" s="81">
        <v>1</v>
      </c>
      <c r="D30" s="98"/>
    </row>
    <row r="31" spans="1:4">
      <c r="A31" s="220" t="s">
        <v>198</v>
      </c>
      <c r="B31" s="221"/>
      <c r="C31" s="13" t="s">
        <v>122</v>
      </c>
      <c r="D31" s="93">
        <f>SUM(D30:D30)</f>
        <v>0</v>
      </c>
    </row>
    <row r="33" spans="1:4">
      <c r="A33" s="226" t="s">
        <v>200</v>
      </c>
      <c r="B33" s="226"/>
      <c r="C33" s="103" t="s">
        <v>592</v>
      </c>
      <c r="D33" s="3"/>
    </row>
    <row r="34" spans="1:4">
      <c r="A34" s="86"/>
    </row>
    <row r="35" spans="1:4">
      <c r="A35" s="230" t="s">
        <v>302</v>
      </c>
      <c r="B35" s="230"/>
      <c r="C35" s="230"/>
      <c r="D35" s="230"/>
    </row>
    <row r="36" spans="1:4" ht="25.5">
      <c r="A36" s="13" t="s">
        <v>188</v>
      </c>
      <c r="B36" s="4" t="s">
        <v>202</v>
      </c>
      <c r="C36" s="4" t="s">
        <v>298</v>
      </c>
      <c r="D36" s="4" t="s">
        <v>299</v>
      </c>
    </row>
    <row r="37" spans="1:4">
      <c r="A37" s="5">
        <v>1</v>
      </c>
      <c r="B37" s="5">
        <v>2</v>
      </c>
      <c r="C37" s="5">
        <v>3</v>
      </c>
      <c r="D37" s="5">
        <v>4</v>
      </c>
    </row>
    <row r="38" spans="1:4">
      <c r="A38" s="62" t="s">
        <v>31</v>
      </c>
      <c r="B38" s="60" t="s">
        <v>406</v>
      </c>
      <c r="C38" s="81">
        <v>1</v>
      </c>
      <c r="D38" s="98"/>
    </row>
    <row r="39" spans="1:4">
      <c r="A39" s="220" t="s">
        <v>198</v>
      </c>
      <c r="B39" s="221"/>
      <c r="C39" s="13" t="s">
        <v>122</v>
      </c>
      <c r="D39" s="93">
        <f>SUM(D38:D38)</f>
        <v>0</v>
      </c>
    </row>
    <row r="42" spans="1:4">
      <c r="A42" s="226" t="s">
        <v>200</v>
      </c>
      <c r="B42" s="226"/>
      <c r="C42" s="103" t="s">
        <v>593</v>
      </c>
      <c r="D42" s="3"/>
    </row>
    <row r="43" spans="1:4">
      <c r="A43" s="86"/>
    </row>
    <row r="44" spans="1:4">
      <c r="A44" s="230" t="s">
        <v>302</v>
      </c>
      <c r="B44" s="230"/>
      <c r="C44" s="230"/>
      <c r="D44" s="230"/>
    </row>
    <row r="45" spans="1:4" ht="25.5">
      <c r="A45" s="13" t="s">
        <v>188</v>
      </c>
      <c r="B45" s="4" t="s">
        <v>202</v>
      </c>
      <c r="C45" s="4" t="s">
        <v>298</v>
      </c>
      <c r="D45" s="4" t="s">
        <v>299</v>
      </c>
    </row>
    <row r="46" spans="1:4">
      <c r="A46" s="5">
        <v>1</v>
      </c>
      <c r="B46" s="5">
        <v>2</v>
      </c>
      <c r="C46" s="5">
        <v>3</v>
      </c>
      <c r="D46" s="5">
        <v>4</v>
      </c>
    </row>
    <row r="47" spans="1:4">
      <c r="A47" s="62" t="s">
        <v>31</v>
      </c>
      <c r="B47" s="60" t="s">
        <v>406</v>
      </c>
      <c r="C47" s="81">
        <v>1</v>
      </c>
      <c r="D47" s="98">
        <f>3500+5600</f>
        <v>9100</v>
      </c>
    </row>
    <row r="48" spans="1:4">
      <c r="A48" s="220" t="s">
        <v>198</v>
      </c>
      <c r="B48" s="221"/>
      <c r="C48" s="13" t="s">
        <v>122</v>
      </c>
      <c r="D48" s="93">
        <f>SUM(D47:D47)</f>
        <v>9100</v>
      </c>
    </row>
  </sheetData>
  <mergeCells count="14">
    <mergeCell ref="A1:D1"/>
    <mergeCell ref="A2:B2"/>
    <mergeCell ref="A4:B4"/>
    <mergeCell ref="A6:D6"/>
    <mergeCell ref="A48:B48"/>
    <mergeCell ref="A39:B39"/>
    <mergeCell ref="A31:B31"/>
    <mergeCell ref="A22:B22"/>
    <mergeCell ref="A25:B25"/>
    <mergeCell ref="A27:D27"/>
    <mergeCell ref="A33:B33"/>
    <mergeCell ref="A35:D35"/>
    <mergeCell ref="A42:B42"/>
    <mergeCell ref="A44:D44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workbookViewId="0">
      <selection activeCell="E45" sqref="E45"/>
    </sheetView>
  </sheetViews>
  <sheetFormatPr defaultRowHeight="12.75"/>
  <cols>
    <col min="1" max="1" width="9.6640625" style="2" bestFit="1" customWidth="1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>
      <c r="A1" s="231" t="s">
        <v>259</v>
      </c>
      <c r="B1" s="231"/>
      <c r="C1" s="231"/>
      <c r="D1" s="231"/>
      <c r="E1" s="231"/>
    </row>
    <row r="2" spans="1:5" ht="20.25" customHeight="1">
      <c r="A2" s="225" t="s">
        <v>509</v>
      </c>
      <c r="B2" s="226"/>
      <c r="C2" s="8">
        <v>1070</v>
      </c>
      <c r="D2" s="3"/>
      <c r="E2" s="3"/>
    </row>
    <row r="4" spans="1:5" ht="20.25" customHeight="1">
      <c r="A4" s="226" t="s">
        <v>200</v>
      </c>
      <c r="B4" s="226"/>
      <c r="C4" s="103" t="s">
        <v>469</v>
      </c>
      <c r="D4" s="3"/>
      <c r="E4" s="3"/>
    </row>
    <row r="5" spans="1:5">
      <c r="A5" s="86"/>
    </row>
    <row r="6" spans="1:5" ht="20.25" customHeight="1">
      <c r="A6" s="230" t="s">
        <v>304</v>
      </c>
      <c r="B6" s="230"/>
      <c r="C6" s="230"/>
      <c r="D6" s="230"/>
      <c r="E6" s="230"/>
    </row>
    <row r="7" spans="1:5" ht="56.25" customHeight="1">
      <c r="A7" s="13" t="s">
        <v>188</v>
      </c>
      <c r="B7" s="4" t="s">
        <v>202</v>
      </c>
      <c r="C7" s="4" t="s">
        <v>282</v>
      </c>
      <c r="D7" s="4" t="s">
        <v>303</v>
      </c>
      <c r="E7" s="4" t="s">
        <v>271</v>
      </c>
    </row>
    <row r="8" spans="1:5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0.25" customHeight="1">
      <c r="A9" s="90" t="s">
        <v>31</v>
      </c>
      <c r="B9" s="91" t="s">
        <v>470</v>
      </c>
      <c r="C9" s="81"/>
      <c r="D9" s="13">
        <v>280</v>
      </c>
      <c r="E9" s="13">
        <f t="shared" ref="E9:E14" si="0">C9*D9</f>
        <v>0</v>
      </c>
    </row>
    <row r="10" spans="1:5" ht="20.25" customHeight="1">
      <c r="A10" s="62"/>
      <c r="B10" s="60"/>
      <c r="C10" s="81"/>
      <c r="D10" s="13"/>
      <c r="E10" s="13">
        <f t="shared" si="0"/>
        <v>0</v>
      </c>
    </row>
    <row r="11" spans="1:5" ht="20.25" customHeight="1">
      <c r="A11" s="62"/>
      <c r="B11" s="60"/>
      <c r="C11" s="81"/>
      <c r="D11" s="13"/>
      <c r="E11" s="13">
        <f t="shared" si="0"/>
        <v>0</v>
      </c>
    </row>
    <row r="12" spans="1:5" ht="20.25" customHeight="1">
      <c r="A12" s="62"/>
      <c r="B12" s="60"/>
      <c r="C12" s="81"/>
      <c r="D12" s="13"/>
      <c r="E12" s="13">
        <f t="shared" si="0"/>
        <v>0</v>
      </c>
    </row>
    <row r="13" spans="1:5" ht="20.25" customHeight="1">
      <c r="A13" s="60"/>
      <c r="B13" s="58"/>
      <c r="C13" s="85"/>
      <c r="D13" s="13"/>
      <c r="E13" s="13">
        <f t="shared" si="0"/>
        <v>0</v>
      </c>
    </row>
    <row r="14" spans="1:5" ht="20.25" customHeight="1">
      <c r="A14" s="60"/>
      <c r="B14" s="58"/>
      <c r="C14" s="85"/>
      <c r="D14" s="13"/>
      <c r="E14" s="13">
        <f t="shared" si="0"/>
        <v>0</v>
      </c>
    </row>
    <row r="15" spans="1:5">
      <c r="A15" s="220" t="s">
        <v>198</v>
      </c>
      <c r="B15" s="221"/>
      <c r="C15" s="13" t="s">
        <v>122</v>
      </c>
      <c r="D15" s="13" t="s">
        <v>122</v>
      </c>
      <c r="E15" s="13">
        <f>SUM(E9:E14)</f>
        <v>0</v>
      </c>
    </row>
    <row r="18" spans="1:5">
      <c r="A18" s="226" t="s">
        <v>200</v>
      </c>
      <c r="B18" s="226"/>
      <c r="C18" s="103" t="s">
        <v>414</v>
      </c>
      <c r="D18" s="3"/>
      <c r="E18" s="3"/>
    </row>
    <row r="19" spans="1:5">
      <c r="A19" s="86"/>
    </row>
    <row r="20" spans="1:5">
      <c r="A20" s="230" t="s">
        <v>304</v>
      </c>
      <c r="B20" s="230"/>
      <c r="C20" s="230"/>
      <c r="D20" s="230"/>
      <c r="E20" s="230"/>
    </row>
    <row r="21" spans="1:5" ht="25.5">
      <c r="A21" s="13" t="s">
        <v>188</v>
      </c>
      <c r="B21" s="4" t="s">
        <v>202</v>
      </c>
      <c r="C21" s="4" t="s">
        <v>282</v>
      </c>
      <c r="D21" s="4" t="s">
        <v>303</v>
      </c>
      <c r="E21" s="4" t="s">
        <v>271</v>
      </c>
    </row>
    <row r="22" spans="1:5">
      <c r="A22" s="5">
        <v>1</v>
      </c>
      <c r="B22" s="5">
        <v>2</v>
      </c>
      <c r="C22" s="5">
        <v>3</v>
      </c>
      <c r="D22" s="5">
        <v>4</v>
      </c>
      <c r="E22" s="5">
        <v>5</v>
      </c>
    </row>
    <row r="23" spans="1:5">
      <c r="A23" s="62"/>
      <c r="B23" s="60" t="s">
        <v>423</v>
      </c>
      <c r="C23" s="81"/>
      <c r="D23" s="13"/>
      <c r="E23" s="13">
        <f t="shared" ref="E23:E28" si="1">C23*D23</f>
        <v>0</v>
      </c>
    </row>
    <row r="24" spans="1:5">
      <c r="A24" s="62"/>
      <c r="B24" s="60" t="s">
        <v>424</v>
      </c>
      <c r="C24" s="81"/>
      <c r="D24" s="13"/>
      <c r="E24" s="13">
        <f t="shared" si="1"/>
        <v>0</v>
      </c>
    </row>
    <row r="25" spans="1:5">
      <c r="A25" s="62"/>
      <c r="B25" s="60" t="s">
        <v>425</v>
      </c>
      <c r="C25" s="81"/>
      <c r="D25" s="13"/>
      <c r="E25" s="13">
        <f t="shared" si="1"/>
        <v>0</v>
      </c>
    </row>
    <row r="26" spans="1:5">
      <c r="A26" s="62"/>
      <c r="B26" s="60"/>
      <c r="C26" s="81"/>
      <c r="D26" s="13"/>
      <c r="E26" s="13">
        <f t="shared" si="1"/>
        <v>0</v>
      </c>
    </row>
    <row r="27" spans="1:5">
      <c r="A27" s="60"/>
      <c r="B27" s="58"/>
      <c r="C27" s="85"/>
      <c r="D27" s="13"/>
      <c r="E27" s="13">
        <f t="shared" si="1"/>
        <v>0</v>
      </c>
    </row>
    <row r="28" spans="1:5">
      <c r="A28" s="60"/>
      <c r="B28" s="58"/>
      <c r="C28" s="85"/>
      <c r="D28" s="13"/>
      <c r="E28" s="13">
        <f t="shared" si="1"/>
        <v>0</v>
      </c>
    </row>
    <row r="29" spans="1:5">
      <c r="A29" s="220" t="s">
        <v>198</v>
      </c>
      <c r="B29" s="221"/>
      <c r="C29" s="13" t="s">
        <v>122</v>
      </c>
      <c r="D29" s="13" t="s">
        <v>122</v>
      </c>
      <c r="E29" s="13">
        <f>SUM(E23:E28)</f>
        <v>0</v>
      </c>
    </row>
    <row r="31" spans="1:5">
      <c r="A31" s="226" t="s">
        <v>200</v>
      </c>
      <c r="B31" s="226"/>
      <c r="C31" s="103" t="s">
        <v>480</v>
      </c>
      <c r="D31" s="3"/>
      <c r="E31" s="3"/>
    </row>
    <row r="32" spans="1:5">
      <c r="A32" s="86">
        <v>310</v>
      </c>
    </row>
    <row r="33" spans="1:5">
      <c r="A33" s="230" t="s">
        <v>304</v>
      </c>
      <c r="B33" s="230"/>
      <c r="C33" s="230"/>
      <c r="D33" s="230"/>
      <c r="E33" s="230"/>
    </row>
    <row r="34" spans="1:5" ht="25.5">
      <c r="A34" s="13" t="s">
        <v>188</v>
      </c>
      <c r="B34" s="4" t="s">
        <v>202</v>
      </c>
      <c r="C34" s="4" t="s">
        <v>282</v>
      </c>
      <c r="D34" s="4" t="s">
        <v>303</v>
      </c>
      <c r="E34" s="4" t="s">
        <v>271</v>
      </c>
    </row>
    <row r="35" spans="1:5">
      <c r="A35" s="5">
        <v>1</v>
      </c>
      <c r="B35" s="5">
        <v>2</v>
      </c>
      <c r="C35" s="5">
        <v>3</v>
      </c>
      <c r="D35" s="5">
        <v>4</v>
      </c>
      <c r="E35" s="5">
        <v>5</v>
      </c>
    </row>
    <row r="36" spans="1:5">
      <c r="A36" s="62"/>
      <c r="B36" s="60" t="s">
        <v>470</v>
      </c>
      <c r="C36" s="81"/>
      <c r="D36" s="13"/>
      <c r="E36" s="13"/>
    </row>
    <row r="37" spans="1:5">
      <c r="A37" s="220" t="s">
        <v>198</v>
      </c>
      <c r="B37" s="221"/>
      <c r="C37" s="13" t="s">
        <v>122</v>
      </c>
      <c r="D37" s="13" t="s">
        <v>122</v>
      </c>
      <c r="E37" s="88">
        <f>SUM(E36:E36)</f>
        <v>0</v>
      </c>
    </row>
    <row r="40" spans="1:5">
      <c r="A40" s="226" t="s">
        <v>200</v>
      </c>
      <c r="B40" s="226"/>
      <c r="C40" s="103" t="s">
        <v>483</v>
      </c>
      <c r="D40" s="3"/>
      <c r="E40" s="3"/>
    </row>
    <row r="41" spans="1:5">
      <c r="A41" s="86"/>
    </row>
    <row r="42" spans="1:5">
      <c r="A42" s="230" t="s">
        <v>304</v>
      </c>
      <c r="B42" s="230"/>
      <c r="C42" s="230"/>
      <c r="D42" s="230"/>
      <c r="E42" s="230"/>
    </row>
    <row r="43" spans="1:5" ht="25.5">
      <c r="A43" s="13" t="s">
        <v>188</v>
      </c>
      <c r="B43" s="4" t="s">
        <v>202</v>
      </c>
      <c r="C43" s="4" t="s">
        <v>282</v>
      </c>
      <c r="D43" s="4" t="s">
        <v>303</v>
      </c>
      <c r="E43" s="4" t="s">
        <v>271</v>
      </c>
    </row>
    <row r="44" spans="1:5">
      <c r="A44" s="5">
        <v>1</v>
      </c>
      <c r="B44" s="5">
        <v>2</v>
      </c>
      <c r="C44" s="5">
        <v>3</v>
      </c>
      <c r="D44" s="5">
        <v>4</v>
      </c>
      <c r="E44" s="5">
        <v>5</v>
      </c>
    </row>
    <row r="45" spans="1:5">
      <c r="A45" s="62"/>
      <c r="B45" s="60" t="s">
        <v>470</v>
      </c>
      <c r="C45" s="81"/>
      <c r="D45" s="13"/>
      <c r="E45" s="13"/>
    </row>
    <row r="46" spans="1:5">
      <c r="A46" s="220" t="s">
        <v>198</v>
      </c>
      <c r="B46" s="221"/>
      <c r="C46" s="13" t="s">
        <v>122</v>
      </c>
      <c r="D46" s="13" t="s">
        <v>122</v>
      </c>
      <c r="E46" s="88">
        <f>SUM(E45:E45)</f>
        <v>0</v>
      </c>
    </row>
  </sheetData>
  <mergeCells count="14">
    <mergeCell ref="A40:B40"/>
    <mergeCell ref="A42:E42"/>
    <mergeCell ref="A46:B46"/>
    <mergeCell ref="A31:B31"/>
    <mergeCell ref="A33:E33"/>
    <mergeCell ref="A37:B37"/>
    <mergeCell ref="A29:B29"/>
    <mergeCell ref="A1:E1"/>
    <mergeCell ref="A6:E6"/>
    <mergeCell ref="A18:B18"/>
    <mergeCell ref="A20:E20"/>
    <mergeCell ref="A2:B2"/>
    <mergeCell ref="A4:B4"/>
    <mergeCell ref="A15:B15"/>
  </mergeCells>
  <phoneticPr fontId="0" type="noConversion"/>
  <pageMargins left="0.7" right="0.7" top="0.75" bottom="0.75" header="0.3" footer="0.3"/>
  <pageSetup paperSize="9" scale="87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topLeftCell="A2" workbookViewId="0">
      <selection activeCell="D68" sqref="D68"/>
    </sheetView>
  </sheetViews>
  <sheetFormatPr defaultRowHeight="12.75"/>
  <cols>
    <col min="1" max="1" width="9.6640625" style="2" bestFit="1" customWidth="1"/>
    <col min="2" max="2" width="41.1640625" style="2" customWidth="1"/>
    <col min="3" max="3" width="21.1640625" style="2" customWidth="1"/>
    <col min="4" max="6" width="20.1640625" style="2" customWidth="1"/>
    <col min="7" max="8" width="9.33203125" style="2"/>
    <col min="9" max="9" width="13.33203125" style="2" bestFit="1" customWidth="1"/>
    <col min="10" max="16384" width="9.33203125" style="2"/>
  </cols>
  <sheetData>
    <row r="1" spans="1:6" ht="24" customHeight="1">
      <c r="A1" s="231" t="s">
        <v>259</v>
      </c>
      <c r="B1" s="231"/>
      <c r="C1" s="231"/>
      <c r="D1" s="231"/>
      <c r="E1" s="231"/>
      <c r="F1" s="231"/>
    </row>
    <row r="2" spans="1:6" ht="20.25" customHeight="1">
      <c r="A2" s="225" t="s">
        <v>509</v>
      </c>
      <c r="B2" s="226"/>
      <c r="C2" s="63" t="s">
        <v>455</v>
      </c>
      <c r="D2" s="3"/>
      <c r="E2" s="3"/>
      <c r="F2" s="3"/>
    </row>
    <row r="4" spans="1:6" ht="20.25" customHeight="1">
      <c r="A4" s="226" t="s">
        <v>200</v>
      </c>
      <c r="B4" s="226"/>
      <c r="C4" s="63" t="s">
        <v>402</v>
      </c>
      <c r="D4" s="12"/>
      <c r="E4" s="3"/>
      <c r="F4" s="3"/>
    </row>
    <row r="5" spans="1:6">
      <c r="A5" s="100"/>
    </row>
    <row r="6" spans="1:6" ht="20.25" customHeight="1">
      <c r="A6" s="230" t="s">
        <v>305</v>
      </c>
      <c r="B6" s="230"/>
      <c r="C6" s="230"/>
      <c r="D6" s="230"/>
      <c r="E6" s="230"/>
      <c r="F6" s="230"/>
    </row>
    <row r="7" spans="1:6" ht="56.25" customHeight="1">
      <c r="A7" s="13" t="s">
        <v>188</v>
      </c>
      <c r="B7" s="4" t="s">
        <v>202</v>
      </c>
      <c r="C7" s="4" t="s">
        <v>306</v>
      </c>
      <c r="D7" s="4" t="s">
        <v>282</v>
      </c>
      <c r="E7" s="4" t="s">
        <v>307</v>
      </c>
      <c r="F7" s="4" t="s">
        <v>308</v>
      </c>
    </row>
    <row r="8" spans="1:6" ht="11.2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0.25" hidden="1" customHeight="1">
      <c r="A9" s="62" t="s">
        <v>31</v>
      </c>
      <c r="B9" s="91" t="s">
        <v>567</v>
      </c>
      <c r="C9" s="90" t="s">
        <v>432</v>
      </c>
      <c r="D9" s="81"/>
      <c r="E9" s="13">
        <v>1230</v>
      </c>
      <c r="F9" s="13">
        <f>D9*E9</f>
        <v>0</v>
      </c>
    </row>
    <row r="10" spans="1:6" ht="20.25" hidden="1" customHeight="1">
      <c r="A10" s="62" t="s">
        <v>32</v>
      </c>
      <c r="B10" s="91" t="s">
        <v>568</v>
      </c>
      <c r="C10" s="90" t="s">
        <v>432</v>
      </c>
      <c r="D10" s="81"/>
      <c r="E10" s="13">
        <v>2562.5</v>
      </c>
      <c r="F10" s="13">
        <f t="shared" ref="F10:F29" si="0">D10*E10</f>
        <v>0</v>
      </c>
    </row>
    <row r="11" spans="1:6" ht="20.25" hidden="1" customHeight="1">
      <c r="A11" s="90" t="s">
        <v>33</v>
      </c>
      <c r="B11" s="91" t="s">
        <v>569</v>
      </c>
      <c r="C11" s="90" t="s">
        <v>432</v>
      </c>
      <c r="D11" s="81"/>
      <c r="E11" s="13">
        <v>717.5</v>
      </c>
      <c r="F11" s="13">
        <f t="shared" si="0"/>
        <v>0</v>
      </c>
    </row>
    <row r="12" spans="1:6" ht="20.25" customHeight="1">
      <c r="A12" s="90" t="s">
        <v>31</v>
      </c>
      <c r="B12" s="91" t="s">
        <v>570</v>
      </c>
      <c r="C12" s="90" t="s">
        <v>432</v>
      </c>
      <c r="D12" s="81">
        <v>24</v>
      </c>
      <c r="E12" s="13">
        <v>500</v>
      </c>
      <c r="F12" s="13">
        <f t="shared" si="0"/>
        <v>12000</v>
      </c>
    </row>
    <row r="13" spans="1:6" ht="19.5" customHeight="1">
      <c r="A13" s="90" t="s">
        <v>32</v>
      </c>
      <c r="B13" s="91" t="s">
        <v>468</v>
      </c>
      <c r="C13" s="90" t="s">
        <v>432</v>
      </c>
      <c r="D13" s="81">
        <v>4129.9279999999999</v>
      </c>
      <c r="E13" s="13">
        <v>40.880000000000003</v>
      </c>
      <c r="F13" s="13">
        <f>D13*E13</f>
        <v>168831.45664000002</v>
      </c>
    </row>
    <row r="14" spans="1:6" ht="20.25" hidden="1" customHeight="1">
      <c r="A14" s="90" t="s">
        <v>33</v>
      </c>
      <c r="B14" s="91" t="s">
        <v>571</v>
      </c>
      <c r="C14" s="90" t="s">
        <v>432</v>
      </c>
      <c r="D14" s="81"/>
      <c r="E14" s="13">
        <v>250</v>
      </c>
      <c r="F14" s="13">
        <f t="shared" si="0"/>
        <v>0</v>
      </c>
    </row>
    <row r="15" spans="1:6" ht="20.25" hidden="1" customHeight="1">
      <c r="A15" s="90" t="s">
        <v>34</v>
      </c>
      <c r="B15" s="91" t="s">
        <v>433</v>
      </c>
      <c r="C15" s="90" t="s">
        <v>432</v>
      </c>
      <c r="D15" s="81"/>
      <c r="E15" s="13">
        <v>200</v>
      </c>
      <c r="F15" s="13">
        <f t="shared" si="0"/>
        <v>0</v>
      </c>
    </row>
    <row r="16" spans="1:6" ht="18" hidden="1" customHeight="1">
      <c r="A16" s="90" t="s">
        <v>35</v>
      </c>
      <c r="B16" s="91" t="s">
        <v>416</v>
      </c>
      <c r="C16" s="90" t="s">
        <v>432</v>
      </c>
      <c r="D16" s="81"/>
      <c r="E16" s="13">
        <v>226.67</v>
      </c>
      <c r="F16" s="13">
        <f>D16*E16</f>
        <v>0</v>
      </c>
    </row>
    <row r="17" spans="1:6" ht="21.75" hidden="1" customHeight="1">
      <c r="A17" s="90" t="s">
        <v>39</v>
      </c>
      <c r="B17" s="91" t="s">
        <v>575</v>
      </c>
      <c r="C17" s="90" t="s">
        <v>432</v>
      </c>
      <c r="D17" s="40"/>
      <c r="E17" s="13"/>
      <c r="F17" s="13">
        <f t="shared" si="0"/>
        <v>0</v>
      </c>
    </row>
    <row r="18" spans="1:6" ht="13.5" hidden="1" customHeight="1">
      <c r="A18" s="90" t="s">
        <v>161</v>
      </c>
      <c r="B18" s="91" t="s">
        <v>584</v>
      </c>
      <c r="C18" s="62" t="s">
        <v>432</v>
      </c>
      <c r="D18" s="40"/>
      <c r="E18" s="13"/>
      <c r="F18" s="13"/>
    </row>
    <row r="19" spans="1:6" ht="15" hidden="1" customHeight="1">
      <c r="A19" s="90" t="s">
        <v>162</v>
      </c>
      <c r="B19" s="91" t="s">
        <v>437</v>
      </c>
      <c r="C19" s="62" t="s">
        <v>432</v>
      </c>
      <c r="D19" s="40"/>
      <c r="E19" s="13"/>
      <c r="F19" s="13">
        <f t="shared" si="0"/>
        <v>0</v>
      </c>
    </row>
    <row r="20" spans="1:6" ht="15" hidden="1" customHeight="1">
      <c r="A20" s="90" t="s">
        <v>163</v>
      </c>
      <c r="B20" s="91" t="s">
        <v>583</v>
      </c>
      <c r="C20" s="90" t="s">
        <v>432</v>
      </c>
      <c r="D20" s="40"/>
      <c r="E20" s="13"/>
      <c r="F20" s="13">
        <f t="shared" si="0"/>
        <v>0</v>
      </c>
    </row>
    <row r="21" spans="1:6" ht="15" hidden="1" customHeight="1">
      <c r="A21" s="90" t="s">
        <v>426</v>
      </c>
      <c r="B21" s="91" t="s">
        <v>582</v>
      </c>
      <c r="C21" s="62" t="s">
        <v>432</v>
      </c>
      <c r="D21" s="40"/>
      <c r="E21" s="13"/>
      <c r="F21" s="13">
        <f t="shared" si="0"/>
        <v>0</v>
      </c>
    </row>
    <row r="22" spans="1:6" ht="15.75" hidden="1" customHeight="1">
      <c r="A22" s="90" t="s">
        <v>427</v>
      </c>
      <c r="B22" s="60" t="s">
        <v>435</v>
      </c>
      <c r="C22" s="62" t="s">
        <v>432</v>
      </c>
      <c r="D22" s="40"/>
      <c r="E22" s="13"/>
      <c r="F22" s="13">
        <f t="shared" si="0"/>
        <v>0</v>
      </c>
    </row>
    <row r="23" spans="1:6" ht="17.25" hidden="1" customHeight="1">
      <c r="A23" s="90" t="s">
        <v>428</v>
      </c>
      <c r="B23" s="60" t="s">
        <v>436</v>
      </c>
      <c r="C23" s="62" t="s">
        <v>432</v>
      </c>
      <c r="D23" s="40"/>
      <c r="E23" s="13"/>
      <c r="F23" s="13">
        <f t="shared" si="0"/>
        <v>0</v>
      </c>
    </row>
    <row r="24" spans="1:6" ht="16.5" hidden="1" customHeight="1">
      <c r="A24" s="90" t="s">
        <v>429</v>
      </c>
      <c r="B24" s="91" t="s">
        <v>434</v>
      </c>
      <c r="C24" s="62" t="s">
        <v>432</v>
      </c>
      <c r="D24" s="40"/>
      <c r="E24" s="13"/>
      <c r="F24" s="13">
        <f t="shared" si="0"/>
        <v>0</v>
      </c>
    </row>
    <row r="25" spans="1:6" ht="15" hidden="1" customHeight="1">
      <c r="A25" s="90" t="s">
        <v>430</v>
      </c>
      <c r="B25" s="91" t="s">
        <v>581</v>
      </c>
      <c r="C25" s="62" t="s">
        <v>432</v>
      </c>
      <c r="D25" s="40"/>
      <c r="E25" s="13"/>
      <c r="F25" s="13">
        <f t="shared" si="0"/>
        <v>0</v>
      </c>
    </row>
    <row r="26" spans="1:6" ht="15.75" hidden="1" customHeight="1">
      <c r="A26" s="90" t="s">
        <v>586</v>
      </c>
      <c r="B26" s="91" t="s">
        <v>580</v>
      </c>
      <c r="C26" s="62" t="s">
        <v>432</v>
      </c>
      <c r="D26" s="40"/>
      <c r="E26" s="13"/>
      <c r="F26" s="13">
        <f>D26*E26</f>
        <v>0</v>
      </c>
    </row>
    <row r="27" spans="1:6" ht="14.25" hidden="1" customHeight="1">
      <c r="A27" s="90" t="s">
        <v>431</v>
      </c>
      <c r="B27" s="108" t="s">
        <v>520</v>
      </c>
      <c r="C27" s="62" t="s">
        <v>432</v>
      </c>
      <c r="D27" s="40"/>
      <c r="E27" s="13"/>
      <c r="F27" s="13">
        <f t="shared" si="0"/>
        <v>0</v>
      </c>
    </row>
    <row r="28" spans="1:6" ht="12.75" hidden="1" customHeight="1">
      <c r="A28" s="90" t="s">
        <v>587</v>
      </c>
      <c r="B28" s="108" t="s">
        <v>579</v>
      </c>
      <c r="C28" s="90" t="s">
        <v>432</v>
      </c>
      <c r="D28" s="40"/>
      <c r="E28" s="13"/>
      <c r="F28" s="13">
        <f t="shared" si="0"/>
        <v>0</v>
      </c>
    </row>
    <row r="29" spans="1:6" ht="12.75" hidden="1" customHeight="1">
      <c r="A29" s="90" t="s">
        <v>588</v>
      </c>
      <c r="B29" s="108" t="s">
        <v>578</v>
      </c>
      <c r="C29" s="62" t="s">
        <v>432</v>
      </c>
      <c r="D29" s="40"/>
      <c r="E29" s="13"/>
      <c r="F29" s="13">
        <f t="shared" si="0"/>
        <v>0</v>
      </c>
    </row>
    <row r="30" spans="1:6" ht="12.75" hidden="1" customHeight="1">
      <c r="A30" s="90" t="s">
        <v>589</v>
      </c>
      <c r="B30" s="108" t="s">
        <v>521</v>
      </c>
      <c r="C30" s="62" t="s">
        <v>432</v>
      </c>
      <c r="D30" s="40"/>
      <c r="E30" s="13"/>
      <c r="F30" s="13">
        <f>E30</f>
        <v>0</v>
      </c>
    </row>
    <row r="31" spans="1:6" ht="11.25" hidden="1" customHeight="1">
      <c r="A31" s="90" t="s">
        <v>590</v>
      </c>
      <c r="B31" s="108" t="s">
        <v>577</v>
      </c>
      <c r="C31" s="62" t="s">
        <v>432</v>
      </c>
      <c r="D31" s="40"/>
      <c r="E31" s="13"/>
      <c r="F31" s="13">
        <f>D31*E31</f>
        <v>0</v>
      </c>
    </row>
    <row r="32" spans="1:6" ht="1.5" hidden="1" customHeight="1">
      <c r="A32" s="90" t="s">
        <v>591</v>
      </c>
      <c r="B32" s="91" t="s">
        <v>576</v>
      </c>
      <c r="C32" s="62" t="s">
        <v>432</v>
      </c>
      <c r="D32" s="40"/>
      <c r="E32" s="13"/>
      <c r="F32" s="13">
        <f>D32*E32</f>
        <v>0</v>
      </c>
    </row>
    <row r="33" spans="1:6" ht="12.75" customHeight="1">
      <c r="A33" s="90" t="s">
        <v>33</v>
      </c>
      <c r="B33" s="119" t="s">
        <v>585</v>
      </c>
      <c r="C33" s="90" t="s">
        <v>432</v>
      </c>
      <c r="D33" s="40"/>
      <c r="E33" s="13"/>
      <c r="F33" s="13">
        <v>9964</v>
      </c>
    </row>
    <row r="34" spans="1:6">
      <c r="A34" s="220" t="s">
        <v>198</v>
      </c>
      <c r="B34" s="221"/>
      <c r="C34" s="13" t="s">
        <v>122</v>
      </c>
      <c r="D34" s="13" t="s">
        <v>122</v>
      </c>
      <c r="E34" s="13" t="s">
        <v>122</v>
      </c>
      <c r="F34" s="93">
        <f>SUM(F9:F32)+F33</f>
        <v>190795.45664000002</v>
      </c>
    </row>
    <row r="37" spans="1:6">
      <c r="A37" s="226" t="s">
        <v>200</v>
      </c>
      <c r="B37" s="226"/>
      <c r="C37" s="104" t="s">
        <v>471</v>
      </c>
      <c r="D37" s="12"/>
      <c r="E37" s="3"/>
      <c r="F37" s="3"/>
    </row>
    <row r="38" spans="1:6">
      <c r="A38" s="100"/>
    </row>
    <row r="39" spans="1:6">
      <c r="A39" s="230" t="s">
        <v>305</v>
      </c>
      <c r="B39" s="230"/>
      <c r="C39" s="230"/>
      <c r="D39" s="230"/>
      <c r="E39" s="230"/>
      <c r="F39" s="230"/>
    </row>
    <row r="40" spans="1:6" ht="25.5">
      <c r="A40" s="13" t="s">
        <v>188</v>
      </c>
      <c r="B40" s="4" t="s">
        <v>202</v>
      </c>
      <c r="C40" s="4" t="s">
        <v>306</v>
      </c>
      <c r="D40" s="4" t="s">
        <v>282</v>
      </c>
      <c r="E40" s="4" t="s">
        <v>307</v>
      </c>
      <c r="F40" s="4" t="s">
        <v>308</v>
      </c>
    </row>
    <row r="41" spans="1:6">
      <c r="A41" s="5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</row>
    <row r="42" spans="1:6">
      <c r="A42" s="62" t="s">
        <v>31</v>
      </c>
      <c r="B42" s="91" t="s">
        <v>472</v>
      </c>
      <c r="C42" s="62"/>
      <c r="D42" s="81"/>
      <c r="E42" s="13">
        <v>120</v>
      </c>
      <c r="F42" s="13">
        <f>D42*E42</f>
        <v>0</v>
      </c>
    </row>
    <row r="43" spans="1:6">
      <c r="A43" s="220" t="s">
        <v>198</v>
      </c>
      <c r="B43" s="221"/>
      <c r="C43" s="13" t="s">
        <v>122</v>
      </c>
      <c r="D43" s="13" t="s">
        <v>122</v>
      </c>
      <c r="E43" s="13" t="s">
        <v>122</v>
      </c>
      <c r="F43" s="93">
        <f>SUM(F42:F42)</f>
        <v>0</v>
      </c>
    </row>
    <row r="44" spans="1:6" ht="12" customHeight="1"/>
    <row r="45" spans="1:6" hidden="1"/>
    <row r="47" spans="1:6">
      <c r="A47" s="226" t="s">
        <v>200</v>
      </c>
      <c r="B47" s="226"/>
      <c r="C47" s="117" t="s">
        <v>478</v>
      </c>
      <c r="D47" s="12"/>
      <c r="E47" s="3"/>
      <c r="F47" s="3"/>
    </row>
    <row r="48" spans="1:6">
      <c r="A48" s="100">
        <v>340</v>
      </c>
    </row>
    <row r="49" spans="1:6">
      <c r="A49" s="230" t="s">
        <v>305</v>
      </c>
      <c r="B49" s="230"/>
      <c r="C49" s="230"/>
      <c r="D49" s="230"/>
      <c r="E49" s="230"/>
      <c r="F49" s="230"/>
    </row>
    <row r="50" spans="1:6" ht="25.5">
      <c r="A50" s="13" t="s">
        <v>188</v>
      </c>
      <c r="B50" s="4" t="s">
        <v>202</v>
      </c>
      <c r="C50" s="4" t="s">
        <v>306</v>
      </c>
      <c r="D50" s="4" t="s">
        <v>282</v>
      </c>
      <c r="E50" s="4" t="s">
        <v>307</v>
      </c>
      <c r="F50" s="4" t="s">
        <v>308</v>
      </c>
    </row>
    <row r="51" spans="1:6">
      <c r="A51" s="5">
        <v>1</v>
      </c>
      <c r="B51" s="5">
        <v>2</v>
      </c>
      <c r="C51" s="5">
        <v>3</v>
      </c>
      <c r="D51" s="5">
        <v>4</v>
      </c>
      <c r="E51" s="5">
        <v>5</v>
      </c>
      <c r="F51" s="5">
        <v>6</v>
      </c>
    </row>
    <row r="52" spans="1:6">
      <c r="A52" s="62" t="s">
        <v>31</v>
      </c>
      <c r="B52" s="91" t="s">
        <v>479</v>
      </c>
      <c r="C52" s="62"/>
      <c r="D52" s="81"/>
      <c r="E52" s="13"/>
      <c r="F52" s="13"/>
    </row>
    <row r="53" spans="1:6">
      <c r="A53" s="122" t="s">
        <v>32</v>
      </c>
      <c r="B53" s="119" t="s">
        <v>517</v>
      </c>
      <c r="C53" s="62"/>
      <c r="D53" s="81"/>
      <c r="E53" s="13"/>
      <c r="F53" s="13"/>
    </row>
    <row r="54" spans="1:6">
      <c r="A54" s="220" t="s">
        <v>198</v>
      </c>
      <c r="B54" s="221"/>
      <c r="C54" s="13" t="s">
        <v>122</v>
      </c>
      <c r="D54" s="13" t="s">
        <v>122</v>
      </c>
      <c r="E54" s="13" t="s">
        <v>122</v>
      </c>
      <c r="F54" s="93">
        <f>SUM(F52:F52)+F53</f>
        <v>0</v>
      </c>
    </row>
    <row r="55" spans="1:6" hidden="1"/>
    <row r="57" spans="1:6">
      <c r="A57" s="226" t="s">
        <v>200</v>
      </c>
      <c r="B57" s="226"/>
      <c r="C57" s="117" t="s">
        <v>478</v>
      </c>
      <c r="D57" s="12"/>
      <c r="E57" s="3"/>
      <c r="F57" s="3"/>
    </row>
    <row r="58" spans="1:6">
      <c r="A58" s="100"/>
    </row>
    <row r="59" spans="1:6">
      <c r="A59" s="230" t="s">
        <v>305</v>
      </c>
      <c r="B59" s="230"/>
      <c r="C59" s="230"/>
      <c r="D59" s="230"/>
      <c r="E59" s="230"/>
      <c r="F59" s="230"/>
    </row>
    <row r="60" spans="1:6" ht="25.5">
      <c r="A60" s="13" t="s">
        <v>188</v>
      </c>
      <c r="B60" s="4" t="s">
        <v>202</v>
      </c>
      <c r="C60" s="4" t="s">
        <v>306</v>
      </c>
      <c r="D60" s="4" t="s">
        <v>282</v>
      </c>
      <c r="E60" s="4" t="s">
        <v>307</v>
      </c>
      <c r="F60" s="4" t="s">
        <v>308</v>
      </c>
    </row>
    <row r="61" spans="1:6">
      <c r="A61" s="5">
        <v>1</v>
      </c>
      <c r="B61" s="5">
        <v>2</v>
      </c>
      <c r="C61" s="5">
        <v>3</v>
      </c>
      <c r="D61" s="5">
        <v>4</v>
      </c>
      <c r="E61" s="5">
        <v>5</v>
      </c>
      <c r="F61" s="5">
        <v>6</v>
      </c>
    </row>
    <row r="62" spans="1:6">
      <c r="A62" s="62" t="s">
        <v>31</v>
      </c>
      <c r="B62" s="91" t="s">
        <v>481</v>
      </c>
      <c r="C62" s="62"/>
      <c r="D62" s="81"/>
      <c r="E62" s="13"/>
      <c r="F62" s="13">
        <v>2067097.51</v>
      </c>
    </row>
    <row r="63" spans="1:6">
      <c r="A63" s="62"/>
      <c r="B63" s="119" t="s">
        <v>482</v>
      </c>
      <c r="C63" s="62"/>
      <c r="D63" s="81"/>
      <c r="E63" s="13"/>
      <c r="F63" s="13">
        <v>1702894</v>
      </c>
    </row>
    <row r="64" spans="1:6">
      <c r="A64" s="220" t="s">
        <v>198</v>
      </c>
      <c r="B64" s="221"/>
      <c r="C64" s="13" t="s">
        <v>122</v>
      </c>
      <c r="D64" s="13" t="s">
        <v>122</v>
      </c>
      <c r="E64" s="13" t="s">
        <v>122</v>
      </c>
      <c r="F64" s="93">
        <f>SUM(F62:F62)</f>
        <v>2067097.51</v>
      </c>
    </row>
    <row r="67" spans="1:6">
      <c r="A67" s="225" t="s">
        <v>510</v>
      </c>
      <c r="B67" s="226"/>
      <c r="C67" s="117" t="s">
        <v>483</v>
      </c>
      <c r="D67" s="12"/>
      <c r="E67" s="3"/>
      <c r="F67" s="3"/>
    </row>
    <row r="68" spans="1:6">
      <c r="A68" s="100"/>
    </row>
    <row r="69" spans="1:6">
      <c r="A69" s="230" t="s">
        <v>305</v>
      </c>
      <c r="B69" s="230"/>
      <c r="C69" s="230"/>
      <c r="D69" s="230"/>
      <c r="E69" s="230"/>
      <c r="F69" s="230"/>
    </row>
    <row r="70" spans="1:6" ht="25.5">
      <c r="A70" s="13" t="s">
        <v>188</v>
      </c>
      <c r="B70" s="4" t="s">
        <v>202</v>
      </c>
      <c r="C70" s="4" t="s">
        <v>306</v>
      </c>
      <c r="D70" s="4" t="s">
        <v>282</v>
      </c>
      <c r="E70" s="4" t="s">
        <v>307</v>
      </c>
      <c r="F70" s="4" t="s">
        <v>308</v>
      </c>
    </row>
    <row r="71" spans="1:6">
      <c r="A71" s="5">
        <v>1</v>
      </c>
      <c r="B71" s="5">
        <v>2</v>
      </c>
      <c r="C71" s="5">
        <v>3</v>
      </c>
      <c r="D71" s="5">
        <v>4</v>
      </c>
      <c r="E71" s="5">
        <v>5</v>
      </c>
      <c r="F71" s="5">
        <v>6</v>
      </c>
    </row>
    <row r="72" spans="1:6">
      <c r="A72" s="62" t="s">
        <v>31</v>
      </c>
      <c r="B72" s="91" t="s">
        <v>481</v>
      </c>
      <c r="C72" s="62"/>
      <c r="D72" s="81"/>
      <c r="E72" s="13"/>
      <c r="F72" s="13">
        <f>21200+5000+6000+8025+53000+115500+1618054+4000</f>
        <v>1830779</v>
      </c>
    </row>
    <row r="73" spans="1:6">
      <c r="A73" s="62"/>
      <c r="B73" s="119" t="s">
        <v>482</v>
      </c>
      <c r="C73" s="62"/>
      <c r="D73" s="81"/>
      <c r="E73" s="13"/>
      <c r="F73" s="13">
        <f>6000+53000+115500+1618054</f>
        <v>1792554</v>
      </c>
    </row>
    <row r="74" spans="1:6">
      <c r="A74" s="220" t="s">
        <v>198</v>
      </c>
      <c r="B74" s="221"/>
      <c r="C74" s="13" t="s">
        <v>122</v>
      </c>
      <c r="D74" s="13" t="s">
        <v>122</v>
      </c>
      <c r="E74" s="13" t="s">
        <v>122</v>
      </c>
      <c r="F74" s="93">
        <f>SUM(F72:F72)</f>
        <v>1830779</v>
      </c>
    </row>
  </sheetData>
  <mergeCells count="17">
    <mergeCell ref="A47:B47"/>
    <mergeCell ref="A1:F1"/>
    <mergeCell ref="A2:B2"/>
    <mergeCell ref="A4:B4"/>
    <mergeCell ref="A6:F6"/>
    <mergeCell ref="A43:B43"/>
    <mergeCell ref="A39:F39"/>
    <mergeCell ref="A34:B34"/>
    <mergeCell ref="A37:B37"/>
    <mergeCell ref="A49:F49"/>
    <mergeCell ref="A74:B74"/>
    <mergeCell ref="A57:B57"/>
    <mergeCell ref="A59:F59"/>
    <mergeCell ref="A64:B64"/>
    <mergeCell ref="A67:B67"/>
    <mergeCell ref="A69:F69"/>
    <mergeCell ref="A54:B54"/>
  </mergeCells>
  <phoneticPr fontId="0" type="noConversion"/>
  <pageMargins left="0.7" right="0.7" top="0.75" bottom="0.75" header="0.3" footer="0.3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K71"/>
  <sheetViews>
    <sheetView topLeftCell="A37" zoomScaleSheetLayoutView="100" workbookViewId="0">
      <selection activeCell="DP58" sqref="DP58:EM58"/>
    </sheetView>
  </sheetViews>
  <sheetFormatPr defaultColWidth="1" defaultRowHeight="12" customHeight="1"/>
  <cols>
    <col min="1" max="41" width="1" style="164"/>
    <col min="42" max="42" width="7" style="164" customWidth="1"/>
    <col min="43" max="49" width="1" style="164"/>
    <col min="50" max="50" width="12.1640625" style="164" customWidth="1"/>
    <col min="51" max="16384" width="1" style="164"/>
  </cols>
  <sheetData>
    <row r="1" spans="2:167" ht="9" customHeight="1">
      <c r="CS1" s="164" t="s">
        <v>368</v>
      </c>
    </row>
    <row r="2" spans="2:167" ht="9" customHeight="1">
      <c r="CS2" s="164" t="s">
        <v>367</v>
      </c>
    </row>
    <row r="3" spans="2:167" ht="9" customHeight="1">
      <c r="CS3" s="164" t="s">
        <v>366</v>
      </c>
    </row>
    <row r="4" spans="2:167" ht="9" customHeight="1">
      <c r="CS4" s="164" t="s">
        <v>365</v>
      </c>
    </row>
    <row r="5" spans="2:167" ht="3" customHeight="1"/>
    <row r="6" spans="2:167" ht="9" customHeight="1">
      <c r="CS6" s="164" t="s">
        <v>364</v>
      </c>
    </row>
    <row r="7" spans="2:167" ht="6" customHeight="1"/>
    <row r="8" spans="2:167" ht="10.5" customHeight="1">
      <c r="BP8" s="257" t="s">
        <v>363</v>
      </c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257"/>
      <c r="CY8" s="257"/>
      <c r="CZ8" s="257"/>
      <c r="DA8" s="257"/>
      <c r="DB8" s="257"/>
      <c r="DC8" s="257"/>
      <c r="DD8" s="257"/>
      <c r="DE8" s="257"/>
      <c r="DF8" s="257"/>
      <c r="DG8" s="257"/>
      <c r="DH8" s="257"/>
      <c r="DI8" s="257"/>
      <c r="DJ8" s="257"/>
      <c r="DK8" s="257"/>
      <c r="DL8" s="257"/>
      <c r="DM8" s="257"/>
      <c r="DN8" s="257"/>
      <c r="DO8" s="257"/>
      <c r="DP8" s="257"/>
      <c r="DQ8" s="257"/>
      <c r="DR8" s="257"/>
      <c r="DS8" s="257"/>
      <c r="DT8" s="257"/>
      <c r="DU8" s="257"/>
      <c r="DV8" s="257"/>
      <c r="DW8" s="257"/>
      <c r="DX8" s="257"/>
      <c r="DY8" s="257"/>
      <c r="DZ8" s="257"/>
      <c r="EA8" s="257"/>
      <c r="EB8" s="257"/>
      <c r="EC8" s="257"/>
      <c r="ED8" s="257"/>
      <c r="EE8" s="257"/>
      <c r="EF8" s="257"/>
      <c r="EG8" s="257"/>
      <c r="EH8" s="257"/>
      <c r="EI8" s="257"/>
      <c r="EJ8" s="257"/>
      <c r="EK8" s="257"/>
      <c r="EL8" s="257"/>
      <c r="EM8" s="257"/>
      <c r="EN8" s="257"/>
      <c r="EO8" s="257"/>
      <c r="EP8" s="257"/>
      <c r="EQ8" s="257"/>
      <c r="ER8" s="257"/>
      <c r="ES8" s="257"/>
      <c r="ET8" s="257"/>
      <c r="EU8" s="257"/>
      <c r="EV8" s="257"/>
      <c r="EW8" s="257"/>
      <c r="EX8" s="257"/>
      <c r="EY8" s="257"/>
      <c r="EZ8" s="257"/>
      <c r="FA8" s="257"/>
      <c r="FB8" s="257"/>
      <c r="FC8" s="257"/>
      <c r="FD8" s="257"/>
      <c r="FE8" s="257"/>
      <c r="FF8" s="257"/>
      <c r="FG8" s="257"/>
      <c r="FH8" s="257"/>
      <c r="FI8" s="257"/>
      <c r="FJ8" s="257"/>
      <c r="FK8" s="257"/>
    </row>
    <row r="9" spans="2:167" ht="10.5" customHeight="1">
      <c r="BP9" s="258" t="s">
        <v>486</v>
      </c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58"/>
      <c r="ED9" s="258"/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8"/>
      <c r="ER9" s="258"/>
      <c r="ES9" s="258"/>
      <c r="ET9" s="258"/>
      <c r="EU9" s="258"/>
      <c r="EV9" s="258"/>
      <c r="EW9" s="258"/>
      <c r="EX9" s="258"/>
      <c r="EY9" s="258"/>
      <c r="EZ9" s="258"/>
      <c r="FA9" s="258"/>
      <c r="FB9" s="258"/>
      <c r="FC9" s="258"/>
      <c r="FD9" s="258"/>
      <c r="FE9" s="258"/>
      <c r="FF9" s="258"/>
      <c r="FG9" s="258"/>
      <c r="FH9" s="258"/>
      <c r="FI9" s="258"/>
      <c r="FJ9" s="258"/>
      <c r="FK9" s="258"/>
    </row>
    <row r="10" spans="2:167" ht="9.75" customHeight="1">
      <c r="BP10" s="261" t="s">
        <v>362</v>
      </c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1"/>
      <c r="DE10" s="261"/>
      <c r="DF10" s="261"/>
      <c r="DG10" s="261"/>
      <c r="DH10" s="261"/>
      <c r="DI10" s="261"/>
      <c r="DJ10" s="261"/>
      <c r="DK10" s="261"/>
      <c r="DL10" s="261"/>
      <c r="DM10" s="261"/>
      <c r="DN10" s="261"/>
      <c r="DO10" s="261"/>
      <c r="DP10" s="261"/>
      <c r="DQ10" s="261"/>
      <c r="DR10" s="261"/>
      <c r="DS10" s="261"/>
      <c r="DT10" s="261"/>
      <c r="DU10" s="261"/>
      <c r="DV10" s="261"/>
      <c r="DW10" s="261"/>
      <c r="DX10" s="261"/>
      <c r="DY10" s="261"/>
      <c r="DZ10" s="261"/>
      <c r="EA10" s="261"/>
      <c r="EB10" s="261"/>
      <c r="EC10" s="261"/>
      <c r="ED10" s="261"/>
      <c r="EE10" s="261"/>
      <c r="EF10" s="261"/>
      <c r="EG10" s="261"/>
      <c r="EH10" s="261"/>
      <c r="EI10" s="261"/>
      <c r="EJ10" s="261"/>
      <c r="EK10" s="261"/>
      <c r="EL10" s="261"/>
      <c r="EM10" s="261"/>
      <c r="EN10" s="261"/>
      <c r="EO10" s="261"/>
      <c r="EP10" s="261"/>
      <c r="EQ10" s="261"/>
      <c r="ER10" s="261"/>
      <c r="ES10" s="261"/>
      <c r="ET10" s="261"/>
      <c r="EU10" s="261"/>
      <c r="EV10" s="261"/>
      <c r="EW10" s="261"/>
      <c r="EX10" s="261"/>
      <c r="EY10" s="261"/>
      <c r="EZ10" s="261"/>
      <c r="FA10" s="261"/>
      <c r="FB10" s="261"/>
      <c r="FC10" s="261"/>
      <c r="FD10" s="261"/>
      <c r="FE10" s="261"/>
      <c r="FF10" s="261"/>
      <c r="FG10" s="261"/>
      <c r="FH10" s="261"/>
      <c r="FI10" s="261"/>
      <c r="FJ10" s="261"/>
      <c r="FK10" s="261"/>
    </row>
    <row r="11" spans="2:167" ht="10.5" customHeight="1">
      <c r="BP11" s="259"/>
      <c r="BQ11" s="259"/>
      <c r="BR11" s="259"/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59"/>
      <c r="CJ11" s="259"/>
      <c r="CK11" s="259"/>
      <c r="CL11" s="259"/>
      <c r="CM11" s="259"/>
      <c r="CN11" s="259"/>
      <c r="CO11" s="259"/>
      <c r="CP11" s="259"/>
      <c r="CQ11" s="259"/>
      <c r="CR11" s="259"/>
      <c r="CS11" s="259"/>
      <c r="CT11" s="259"/>
      <c r="CU11" s="259"/>
      <c r="CV11" s="259"/>
      <c r="CW11" s="259"/>
      <c r="CX11" s="259"/>
      <c r="CY11" s="259"/>
      <c r="CZ11" s="259"/>
      <c r="DA11" s="259"/>
      <c r="DB11" s="259"/>
      <c r="DC11" s="259"/>
      <c r="DD11" s="259"/>
      <c r="DE11" s="259"/>
      <c r="DF11" s="259"/>
      <c r="DG11" s="259"/>
      <c r="DH11" s="259"/>
      <c r="DI11" s="259"/>
      <c r="DJ11" s="259"/>
      <c r="DK11" s="259"/>
      <c r="DL11" s="259"/>
      <c r="DM11" s="259"/>
      <c r="DN11" s="259"/>
      <c r="DO11" s="259"/>
      <c r="DP11" s="259"/>
      <c r="DQ11" s="259"/>
      <c r="DR11" s="259"/>
      <c r="DS11" s="259"/>
      <c r="DT11" s="259"/>
      <c r="DU11" s="259"/>
      <c r="DV11" s="259"/>
      <c r="DW11" s="259"/>
      <c r="DX11" s="259"/>
      <c r="DY11" s="259"/>
      <c r="DZ11" s="259"/>
      <c r="EA11" s="259"/>
      <c r="EB11" s="259"/>
      <c r="EC11" s="259"/>
      <c r="ED11" s="259"/>
      <c r="EE11" s="259"/>
      <c r="EF11" s="259"/>
      <c r="EG11" s="259"/>
      <c r="EH11" s="259"/>
      <c r="EI11" s="259"/>
      <c r="EJ11" s="259"/>
      <c r="EK11" s="259"/>
      <c r="EL11" s="259"/>
      <c r="EM11" s="259"/>
      <c r="EN11" s="259"/>
      <c r="EO11" s="259"/>
      <c r="EP11" s="259"/>
      <c r="EQ11" s="259"/>
      <c r="ER11" s="259"/>
      <c r="ES11" s="259"/>
      <c r="ET11" s="259"/>
      <c r="EU11" s="259"/>
      <c r="EV11" s="259"/>
      <c r="EW11" s="259"/>
      <c r="EX11" s="259"/>
      <c r="EY11" s="259"/>
      <c r="EZ11" s="259"/>
      <c r="FA11" s="259"/>
      <c r="FB11" s="259"/>
      <c r="FC11" s="259"/>
      <c r="FD11" s="259"/>
      <c r="FE11" s="259"/>
      <c r="FF11" s="259"/>
      <c r="FG11" s="259"/>
      <c r="FH11" s="259"/>
      <c r="FI11" s="259"/>
      <c r="FJ11" s="259"/>
      <c r="FK11" s="259"/>
    </row>
    <row r="12" spans="2:167" ht="9.75" customHeight="1">
      <c r="BP12" s="260" t="s">
        <v>361</v>
      </c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60"/>
      <c r="ED12" s="260"/>
      <c r="EE12" s="260"/>
      <c r="EF12" s="260"/>
      <c r="EG12" s="260"/>
      <c r="EH12" s="260"/>
      <c r="EI12" s="260"/>
      <c r="EJ12" s="260"/>
      <c r="EK12" s="260"/>
      <c r="EL12" s="260"/>
      <c r="EM12" s="260"/>
      <c r="EN12" s="260"/>
      <c r="EO12" s="260"/>
      <c r="EP12" s="260"/>
      <c r="EQ12" s="260"/>
      <c r="ER12" s="260"/>
      <c r="ES12" s="260"/>
      <c r="ET12" s="260"/>
      <c r="EU12" s="260"/>
      <c r="EV12" s="260"/>
      <c r="EW12" s="260"/>
      <c r="EX12" s="260"/>
      <c r="EY12" s="260"/>
      <c r="EZ12" s="260"/>
      <c r="FA12" s="260"/>
      <c r="FB12" s="260"/>
      <c r="FC12" s="260"/>
      <c r="FD12" s="260"/>
      <c r="FE12" s="260"/>
      <c r="FF12" s="260"/>
      <c r="FG12" s="260"/>
      <c r="FH12" s="260"/>
      <c r="FI12" s="260"/>
      <c r="FJ12" s="260"/>
      <c r="FK12" s="260"/>
    </row>
    <row r="13" spans="2:167" ht="10.5" customHeight="1"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166"/>
      <c r="CM13" s="166"/>
      <c r="DT13" s="166"/>
      <c r="DU13" s="166"/>
      <c r="DV13" s="166"/>
      <c r="DW13" s="166"/>
      <c r="DX13" s="166"/>
      <c r="DY13" s="258" t="s">
        <v>487</v>
      </c>
      <c r="DZ13" s="258"/>
      <c r="EA13" s="258"/>
      <c r="EB13" s="258"/>
      <c r="EC13" s="258"/>
      <c r="ED13" s="258"/>
      <c r="EE13" s="258"/>
      <c r="EF13" s="258"/>
      <c r="EG13" s="258"/>
      <c r="EH13" s="258"/>
      <c r="EI13" s="258"/>
      <c r="EJ13" s="258"/>
      <c r="EK13" s="258"/>
      <c r="EL13" s="258"/>
      <c r="EM13" s="258"/>
      <c r="EN13" s="258"/>
      <c r="EO13" s="258"/>
      <c r="EP13" s="258"/>
      <c r="EQ13" s="258"/>
      <c r="ER13" s="258"/>
      <c r="ES13" s="258"/>
      <c r="ET13" s="258"/>
      <c r="EU13" s="258"/>
      <c r="EV13" s="258"/>
      <c r="EW13" s="258"/>
      <c r="EX13" s="258"/>
      <c r="EY13" s="258"/>
      <c r="EZ13" s="258"/>
      <c r="FA13" s="258"/>
      <c r="FB13" s="258"/>
      <c r="FC13" s="258"/>
      <c r="FD13" s="258"/>
      <c r="FE13" s="258"/>
      <c r="FF13" s="258"/>
      <c r="FG13" s="258"/>
      <c r="FH13" s="258"/>
      <c r="FI13" s="258"/>
      <c r="FJ13" s="258"/>
      <c r="FK13" s="258"/>
    </row>
    <row r="14" spans="2:167" ht="9.75" customHeight="1">
      <c r="BP14" s="260" t="s">
        <v>62</v>
      </c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168"/>
      <c r="CM14" s="168"/>
      <c r="DY14" s="261" t="s">
        <v>312</v>
      </c>
      <c r="DZ14" s="261"/>
      <c r="EA14" s="261"/>
      <c r="EB14" s="261"/>
      <c r="EC14" s="261"/>
      <c r="ED14" s="261"/>
      <c r="EE14" s="261"/>
      <c r="EF14" s="261"/>
      <c r="EG14" s="261"/>
      <c r="EH14" s="261"/>
      <c r="EI14" s="261"/>
      <c r="EJ14" s="261"/>
      <c r="EK14" s="261"/>
      <c r="EL14" s="261"/>
      <c r="EM14" s="261"/>
      <c r="EN14" s="261"/>
      <c r="EO14" s="261"/>
      <c r="EP14" s="261"/>
      <c r="EQ14" s="261"/>
      <c r="ER14" s="261"/>
      <c r="ES14" s="261"/>
      <c r="ET14" s="261"/>
      <c r="EU14" s="261"/>
      <c r="EV14" s="261"/>
      <c r="EW14" s="261"/>
      <c r="EX14" s="261"/>
      <c r="EY14" s="261"/>
      <c r="EZ14" s="261"/>
      <c r="FA14" s="261"/>
      <c r="FB14" s="261"/>
      <c r="FC14" s="261"/>
      <c r="FD14" s="261"/>
      <c r="FE14" s="261"/>
      <c r="FF14" s="261"/>
      <c r="FG14" s="261"/>
      <c r="FH14" s="261"/>
      <c r="FI14" s="261"/>
      <c r="FJ14" s="261"/>
      <c r="FK14" s="261"/>
    </row>
    <row r="15" spans="2:167" ht="10.5" customHeight="1">
      <c r="BP15" s="163" t="s">
        <v>310</v>
      </c>
      <c r="BQ15" s="252"/>
      <c r="BR15" s="252"/>
      <c r="BS15" s="252"/>
      <c r="BT15" s="252"/>
      <c r="BU15" s="252"/>
      <c r="BV15" s="248" t="s">
        <v>310</v>
      </c>
      <c r="BW15" s="248"/>
      <c r="BX15" s="252" t="s">
        <v>559</v>
      </c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0">
        <v>20</v>
      </c>
      <c r="CV15" s="250"/>
      <c r="CW15" s="250"/>
      <c r="CX15" s="250"/>
      <c r="CY15" s="249" t="s">
        <v>431</v>
      </c>
      <c r="CZ15" s="249"/>
      <c r="DA15" s="249"/>
      <c r="DB15" s="248" t="s">
        <v>309</v>
      </c>
      <c r="DC15" s="248"/>
      <c r="DD15" s="248"/>
      <c r="FK15" s="163"/>
    </row>
    <row r="16" spans="2:167" ht="15" customHeight="1">
      <c r="B16" s="251" t="s">
        <v>360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1"/>
      <c r="CX16" s="251"/>
      <c r="CY16" s="251"/>
      <c r="CZ16" s="251"/>
      <c r="DA16" s="251"/>
      <c r="DB16" s="251"/>
      <c r="DC16" s="251"/>
      <c r="DD16" s="251"/>
      <c r="DE16" s="251"/>
      <c r="DF16" s="251"/>
      <c r="DG16" s="251"/>
      <c r="DH16" s="251"/>
      <c r="DI16" s="251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</row>
    <row r="17" spans="1:167" ht="12" customHeight="1" thickBot="1">
      <c r="A17" s="169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I17" s="170" t="s">
        <v>359</v>
      </c>
      <c r="EJ17" s="256" t="s">
        <v>431</v>
      </c>
      <c r="EK17" s="256"/>
      <c r="EL17" s="256"/>
      <c r="EM17" s="256"/>
      <c r="EN17" s="171" t="s">
        <v>358</v>
      </c>
      <c r="EO17" s="171"/>
      <c r="EP17" s="171"/>
      <c r="EQ17" s="171"/>
      <c r="EZ17" s="253" t="s">
        <v>357</v>
      </c>
      <c r="FA17" s="254"/>
      <c r="FB17" s="254"/>
      <c r="FC17" s="254"/>
      <c r="FD17" s="254"/>
      <c r="FE17" s="254"/>
      <c r="FF17" s="254"/>
      <c r="FG17" s="254"/>
      <c r="FH17" s="254"/>
      <c r="FI17" s="254"/>
      <c r="FJ17" s="254"/>
      <c r="FK17" s="255"/>
    </row>
    <row r="18" spans="1:167" ht="12" customHeight="1">
      <c r="EB18" s="171"/>
      <c r="EC18" s="171"/>
      <c r="ED18" s="171"/>
      <c r="EE18" s="171"/>
      <c r="EF18" s="172"/>
      <c r="EG18" s="172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5"/>
      <c r="ES18" s="65"/>
      <c r="ET18" s="65"/>
      <c r="EU18" s="65"/>
      <c r="EW18" s="64"/>
      <c r="EX18" s="65" t="s">
        <v>356</v>
      </c>
      <c r="EZ18" s="245" t="s">
        <v>355</v>
      </c>
      <c r="FA18" s="246"/>
      <c r="FB18" s="246"/>
      <c r="FC18" s="246"/>
      <c r="FD18" s="246"/>
      <c r="FE18" s="246"/>
      <c r="FF18" s="246"/>
      <c r="FG18" s="246"/>
      <c r="FH18" s="246"/>
      <c r="FI18" s="246"/>
      <c r="FJ18" s="246"/>
      <c r="FK18" s="247"/>
    </row>
    <row r="19" spans="1:167" ht="10.5" customHeight="1">
      <c r="AQ19" s="163" t="s">
        <v>354</v>
      </c>
      <c r="AR19" s="252" t="s">
        <v>560</v>
      </c>
      <c r="AS19" s="252"/>
      <c r="AT19" s="252"/>
      <c r="AU19" s="252"/>
      <c r="AV19" s="252"/>
      <c r="AW19" s="248" t="s">
        <v>310</v>
      </c>
      <c r="AX19" s="248"/>
      <c r="AY19" s="252" t="s">
        <v>559</v>
      </c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0">
        <v>20</v>
      </c>
      <c r="BW19" s="250"/>
      <c r="BX19" s="250"/>
      <c r="BY19" s="250"/>
      <c r="BZ19" s="249" t="s">
        <v>431</v>
      </c>
      <c r="CA19" s="249"/>
      <c r="CB19" s="249"/>
      <c r="CC19" s="248" t="s">
        <v>309</v>
      </c>
      <c r="CD19" s="248"/>
      <c r="CE19" s="248"/>
      <c r="ER19" s="163"/>
      <c r="ES19" s="163"/>
      <c r="ET19" s="163"/>
      <c r="EU19" s="163"/>
      <c r="EX19" s="163" t="s">
        <v>353</v>
      </c>
      <c r="EZ19" s="277"/>
      <c r="FA19" s="278"/>
      <c r="FB19" s="278"/>
      <c r="FC19" s="278"/>
      <c r="FD19" s="278"/>
      <c r="FE19" s="278"/>
      <c r="FF19" s="278"/>
      <c r="FG19" s="278"/>
      <c r="FH19" s="278"/>
      <c r="FI19" s="278"/>
      <c r="FJ19" s="278"/>
      <c r="FK19" s="279"/>
    </row>
    <row r="20" spans="1:167" ht="10.5" customHeight="1">
      <c r="A20" s="164" t="s">
        <v>352</v>
      </c>
      <c r="AO20" s="276" t="s">
        <v>438</v>
      </c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R20" s="163"/>
      <c r="ES20" s="163"/>
      <c r="ET20" s="163"/>
      <c r="EU20" s="163"/>
      <c r="EX20" s="163"/>
      <c r="EZ20" s="268" t="s">
        <v>506</v>
      </c>
      <c r="FA20" s="269"/>
      <c r="FB20" s="269"/>
      <c r="FC20" s="269"/>
      <c r="FD20" s="269"/>
      <c r="FE20" s="269"/>
      <c r="FF20" s="269"/>
      <c r="FG20" s="269"/>
      <c r="FH20" s="269"/>
      <c r="FI20" s="269"/>
      <c r="FJ20" s="269"/>
      <c r="FK20" s="270"/>
    </row>
    <row r="21" spans="1:167" ht="10.5" customHeight="1">
      <c r="A21" s="164" t="s">
        <v>351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59"/>
      <c r="CJ21" s="259"/>
      <c r="CK21" s="259"/>
      <c r="CL21" s="259"/>
      <c r="CM21" s="259"/>
      <c r="CN21" s="259"/>
      <c r="CO21" s="259"/>
      <c r="CP21" s="259"/>
      <c r="CQ21" s="259"/>
      <c r="CR21" s="259"/>
      <c r="CS21" s="259"/>
      <c r="CT21" s="259"/>
      <c r="CU21" s="259"/>
      <c r="CV21" s="259"/>
      <c r="CW21" s="259"/>
      <c r="CX21" s="259"/>
      <c r="CY21" s="259"/>
      <c r="CZ21" s="259"/>
      <c r="DA21" s="259"/>
      <c r="DB21" s="259"/>
      <c r="DC21" s="259"/>
      <c r="DD21" s="259"/>
      <c r="DE21" s="259"/>
      <c r="DF21" s="259"/>
      <c r="DG21" s="259"/>
      <c r="DH21" s="259"/>
      <c r="DI21" s="259"/>
      <c r="DJ21" s="259"/>
      <c r="DK21" s="259"/>
      <c r="DL21" s="259"/>
      <c r="DM21" s="259"/>
      <c r="DN21" s="259"/>
      <c r="DO21" s="259"/>
      <c r="DP21" s="259"/>
      <c r="DQ21" s="259"/>
      <c r="DR21" s="259"/>
      <c r="DS21" s="259"/>
      <c r="DT21" s="259"/>
      <c r="DU21" s="259"/>
      <c r="DV21" s="259"/>
      <c r="DW21" s="259"/>
      <c r="DX21" s="259"/>
      <c r="DY21" s="259"/>
      <c r="DZ21" s="259"/>
      <c r="EA21" s="259"/>
      <c r="EB21" s="259"/>
      <c r="EC21" s="259"/>
      <c r="ED21" s="259"/>
      <c r="EE21" s="259"/>
      <c r="EF21" s="259"/>
      <c r="EG21" s="259"/>
      <c r="EH21" s="259"/>
      <c r="EI21" s="259"/>
      <c r="EJ21" s="259"/>
      <c r="EK21" s="259"/>
      <c r="EL21" s="259"/>
      <c r="ER21" s="163"/>
      <c r="ES21" s="163"/>
      <c r="ET21" s="163"/>
      <c r="EU21" s="163"/>
      <c r="EX21" s="163" t="s">
        <v>342</v>
      </c>
      <c r="EZ21" s="274"/>
      <c r="FA21" s="252"/>
      <c r="FB21" s="252"/>
      <c r="FC21" s="252"/>
      <c r="FD21" s="252"/>
      <c r="FE21" s="252"/>
      <c r="FF21" s="252"/>
      <c r="FG21" s="252"/>
      <c r="FH21" s="252"/>
      <c r="FI21" s="252"/>
      <c r="FJ21" s="252"/>
      <c r="FK21" s="275"/>
    </row>
    <row r="22" spans="1:167" ht="3" customHeight="1" thickBo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R22" s="163"/>
      <c r="ES22" s="163"/>
      <c r="ET22" s="163"/>
      <c r="EU22" s="163"/>
      <c r="EX22" s="163"/>
      <c r="EZ22" s="268"/>
      <c r="FA22" s="269"/>
      <c r="FB22" s="269"/>
      <c r="FC22" s="269"/>
      <c r="FD22" s="269"/>
      <c r="FE22" s="269"/>
      <c r="FF22" s="269"/>
      <c r="FG22" s="269"/>
      <c r="FH22" s="269"/>
      <c r="FI22" s="269"/>
      <c r="FJ22" s="269"/>
      <c r="FK22" s="270"/>
    </row>
    <row r="23" spans="1:167" ht="10.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N23" s="66"/>
      <c r="AO23" s="171" t="s">
        <v>350</v>
      </c>
      <c r="AP23" s="66"/>
      <c r="AQ23" s="66"/>
      <c r="AR23" s="66"/>
      <c r="AY23" s="262" t="s">
        <v>505</v>
      </c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4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R23" s="163"/>
      <c r="ES23" s="163"/>
      <c r="ET23" s="163"/>
      <c r="EU23" s="163"/>
      <c r="EX23" s="163" t="s">
        <v>349</v>
      </c>
      <c r="EZ23" s="271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3"/>
    </row>
    <row r="24" spans="1:167" ht="3" customHeight="1" thickBo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Y24" s="265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7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R24" s="163"/>
      <c r="ES24" s="163"/>
      <c r="ET24" s="163"/>
      <c r="EU24" s="163"/>
      <c r="EX24" s="163"/>
      <c r="EZ24" s="274"/>
      <c r="FA24" s="252"/>
      <c r="FB24" s="252"/>
      <c r="FC24" s="252"/>
      <c r="FD24" s="252"/>
      <c r="FE24" s="252"/>
      <c r="FF24" s="252"/>
      <c r="FG24" s="252"/>
      <c r="FH24" s="252"/>
      <c r="FI24" s="252"/>
      <c r="FJ24" s="252"/>
      <c r="FK24" s="275"/>
    </row>
    <row r="25" spans="1:167" ht="10.5" customHeight="1">
      <c r="A25" s="164" t="s">
        <v>348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O25" s="281" t="s">
        <v>488</v>
      </c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  <c r="BF25" s="281"/>
      <c r="BG25" s="281"/>
      <c r="BH25" s="281"/>
      <c r="BI25" s="281"/>
      <c r="BJ25" s="281"/>
      <c r="BK25" s="281"/>
      <c r="BL25" s="281"/>
      <c r="BM25" s="281"/>
      <c r="BN25" s="281"/>
      <c r="BO25" s="281"/>
      <c r="BP25" s="281"/>
      <c r="BQ25" s="281"/>
      <c r="BR25" s="281"/>
      <c r="BS25" s="281"/>
      <c r="BT25" s="281"/>
      <c r="BU25" s="281"/>
      <c r="BV25" s="281"/>
      <c r="BW25" s="281"/>
      <c r="BX25" s="281"/>
      <c r="BY25" s="281"/>
      <c r="BZ25" s="281"/>
      <c r="CA25" s="281"/>
      <c r="CB25" s="281"/>
      <c r="CC25" s="281"/>
      <c r="CD25" s="281"/>
      <c r="CE25" s="281"/>
      <c r="CF25" s="281"/>
      <c r="CG25" s="281"/>
      <c r="CH25" s="281"/>
      <c r="CI25" s="281"/>
      <c r="CJ25" s="281"/>
      <c r="CK25" s="281"/>
      <c r="CL25" s="281"/>
      <c r="CM25" s="281"/>
      <c r="CN25" s="281"/>
      <c r="CO25" s="281"/>
      <c r="CP25" s="281"/>
      <c r="CQ25" s="281"/>
      <c r="CR25" s="281"/>
      <c r="CS25" s="281"/>
      <c r="CT25" s="281"/>
      <c r="CU25" s="281"/>
      <c r="CV25" s="281"/>
      <c r="CW25" s="281"/>
      <c r="CX25" s="281"/>
      <c r="CY25" s="281"/>
      <c r="CZ25" s="281"/>
      <c r="DA25" s="281"/>
      <c r="DB25" s="281"/>
      <c r="DC25" s="281"/>
      <c r="DD25" s="281"/>
      <c r="DE25" s="281"/>
      <c r="DF25" s="281"/>
      <c r="DG25" s="281"/>
      <c r="DH25" s="281"/>
      <c r="DI25" s="281"/>
      <c r="DJ25" s="281"/>
      <c r="DK25" s="281"/>
      <c r="DL25" s="281"/>
      <c r="DM25" s="281"/>
      <c r="DN25" s="281"/>
      <c r="DO25" s="281"/>
      <c r="DP25" s="281"/>
      <c r="DQ25" s="281"/>
      <c r="DR25" s="281"/>
      <c r="DS25" s="281"/>
      <c r="DT25" s="281"/>
      <c r="DU25" s="281"/>
      <c r="DV25" s="281"/>
      <c r="DW25" s="281"/>
      <c r="DX25" s="281"/>
      <c r="DY25" s="281"/>
      <c r="DZ25" s="281"/>
      <c r="EA25" s="281"/>
      <c r="EB25" s="281"/>
      <c r="EC25" s="281"/>
      <c r="ED25" s="281"/>
      <c r="EE25" s="281"/>
      <c r="EF25" s="281"/>
      <c r="EG25" s="281"/>
      <c r="EH25" s="281"/>
      <c r="EI25" s="281"/>
      <c r="EJ25" s="281"/>
      <c r="EK25" s="281"/>
      <c r="EL25" s="281"/>
      <c r="ER25" s="163"/>
      <c r="ES25" s="163"/>
      <c r="ET25" s="163"/>
      <c r="EU25" s="163"/>
      <c r="EX25" s="65" t="s">
        <v>347</v>
      </c>
      <c r="EZ25" s="277" t="s">
        <v>489</v>
      </c>
      <c r="FA25" s="278"/>
      <c r="FB25" s="278"/>
      <c r="FC25" s="278"/>
      <c r="FD25" s="278"/>
      <c r="FE25" s="278"/>
      <c r="FF25" s="278"/>
      <c r="FG25" s="278"/>
      <c r="FH25" s="278"/>
      <c r="FI25" s="278"/>
      <c r="FJ25" s="278"/>
      <c r="FK25" s="279"/>
    </row>
    <row r="26" spans="1:167" ht="10.5" customHeight="1">
      <c r="A26" s="164" t="s">
        <v>344</v>
      </c>
      <c r="AO26" s="280" t="s">
        <v>528</v>
      </c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  <c r="CG26" s="280"/>
      <c r="CH26" s="280"/>
      <c r="CI26" s="280"/>
      <c r="CJ26" s="280"/>
      <c r="CK26" s="280"/>
      <c r="CL26" s="280"/>
      <c r="CM26" s="280"/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280"/>
      <c r="DA26" s="280"/>
      <c r="DB26" s="280"/>
      <c r="DC26" s="280"/>
      <c r="DD26" s="280"/>
      <c r="DE26" s="280"/>
      <c r="DF26" s="280"/>
      <c r="DG26" s="280"/>
      <c r="DH26" s="280"/>
      <c r="DI26" s="280"/>
      <c r="DJ26" s="280"/>
      <c r="DK26" s="280"/>
      <c r="DL26" s="280"/>
      <c r="DM26" s="280"/>
      <c r="DN26" s="280"/>
      <c r="DO26" s="280"/>
      <c r="DP26" s="280"/>
      <c r="DQ26" s="280"/>
      <c r="DR26" s="280"/>
      <c r="DS26" s="280"/>
      <c r="DT26" s="280"/>
      <c r="DU26" s="280"/>
      <c r="DV26" s="280"/>
      <c r="DW26" s="280"/>
      <c r="DX26" s="280"/>
      <c r="DY26" s="280"/>
      <c r="DZ26" s="280"/>
      <c r="EA26" s="280"/>
      <c r="EB26" s="280"/>
      <c r="EC26" s="280"/>
      <c r="ED26" s="280"/>
      <c r="EE26" s="280"/>
      <c r="EF26" s="280"/>
      <c r="EG26" s="280"/>
      <c r="EH26" s="280"/>
      <c r="EI26" s="280"/>
      <c r="EJ26" s="280"/>
      <c r="EK26" s="280"/>
      <c r="EL26" s="280"/>
      <c r="ER26" s="163"/>
      <c r="ES26" s="163"/>
      <c r="ET26" s="163"/>
      <c r="EU26" s="163"/>
      <c r="EX26" s="163"/>
      <c r="EZ26" s="268"/>
      <c r="FA26" s="269"/>
      <c r="FB26" s="269"/>
      <c r="FC26" s="269"/>
      <c r="FD26" s="269"/>
      <c r="FE26" s="269"/>
      <c r="FF26" s="269"/>
      <c r="FG26" s="269"/>
      <c r="FH26" s="269"/>
      <c r="FI26" s="269"/>
      <c r="FJ26" s="269"/>
      <c r="FK26" s="270"/>
    </row>
    <row r="27" spans="1:167" ht="10.5" customHeight="1">
      <c r="A27" s="164" t="s">
        <v>346</v>
      </c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  <c r="BJ27" s="281"/>
      <c r="BK27" s="281"/>
      <c r="BL27" s="281"/>
      <c r="BM27" s="281"/>
      <c r="BN27" s="281"/>
      <c r="BO27" s="281"/>
      <c r="BP27" s="281"/>
      <c r="BQ27" s="281"/>
      <c r="BR27" s="281"/>
      <c r="BS27" s="281"/>
      <c r="BT27" s="281"/>
      <c r="BU27" s="281"/>
      <c r="BV27" s="281"/>
      <c r="BW27" s="281"/>
      <c r="BX27" s="281"/>
      <c r="BY27" s="281"/>
      <c r="BZ27" s="281"/>
      <c r="CA27" s="281"/>
      <c r="CB27" s="281"/>
      <c r="CC27" s="281"/>
      <c r="CD27" s="281"/>
      <c r="CE27" s="281"/>
      <c r="CF27" s="281"/>
      <c r="CG27" s="281"/>
      <c r="CH27" s="281"/>
      <c r="CI27" s="281"/>
      <c r="CJ27" s="281"/>
      <c r="CK27" s="281"/>
      <c r="CL27" s="281"/>
      <c r="CM27" s="281"/>
      <c r="CN27" s="281"/>
      <c r="CO27" s="281"/>
      <c r="CP27" s="281"/>
      <c r="CQ27" s="281"/>
      <c r="CR27" s="281"/>
      <c r="CS27" s="281"/>
      <c r="CT27" s="281"/>
      <c r="CU27" s="281"/>
      <c r="CV27" s="281"/>
      <c r="CW27" s="281"/>
      <c r="CX27" s="281"/>
      <c r="CY27" s="281"/>
      <c r="CZ27" s="281"/>
      <c r="DA27" s="281"/>
      <c r="DB27" s="281"/>
      <c r="DC27" s="281"/>
      <c r="DD27" s="281"/>
      <c r="DE27" s="281"/>
      <c r="DF27" s="281"/>
      <c r="DG27" s="281"/>
      <c r="DH27" s="281"/>
      <c r="DI27" s="281"/>
      <c r="DJ27" s="281"/>
      <c r="DK27" s="281"/>
      <c r="DL27" s="281"/>
      <c r="DM27" s="281"/>
      <c r="DN27" s="281"/>
      <c r="DO27" s="281"/>
      <c r="DP27" s="281"/>
      <c r="DQ27" s="281"/>
      <c r="DR27" s="281"/>
      <c r="DS27" s="281"/>
      <c r="DT27" s="281"/>
      <c r="DU27" s="281"/>
      <c r="DV27" s="281"/>
      <c r="DW27" s="281"/>
      <c r="DX27" s="281"/>
      <c r="DY27" s="281"/>
      <c r="DZ27" s="281"/>
      <c r="EA27" s="281"/>
      <c r="EB27" s="281"/>
      <c r="EC27" s="281"/>
      <c r="ED27" s="281"/>
      <c r="EE27" s="281"/>
      <c r="EF27" s="281"/>
      <c r="EG27" s="281"/>
      <c r="EH27" s="281"/>
      <c r="EI27" s="281"/>
      <c r="EJ27" s="281"/>
      <c r="EK27" s="281"/>
      <c r="EL27" s="281"/>
      <c r="ER27" s="163"/>
      <c r="ES27" s="163"/>
      <c r="ET27" s="163"/>
      <c r="EU27" s="163"/>
      <c r="EX27" s="163" t="s">
        <v>345</v>
      </c>
      <c r="EZ27" s="282" t="s">
        <v>490</v>
      </c>
      <c r="FA27" s="283"/>
      <c r="FB27" s="283"/>
      <c r="FC27" s="283"/>
      <c r="FD27" s="283"/>
      <c r="FE27" s="283"/>
      <c r="FF27" s="283"/>
      <c r="FG27" s="283"/>
      <c r="FH27" s="283"/>
      <c r="FI27" s="283"/>
      <c r="FJ27" s="283"/>
      <c r="FK27" s="284"/>
    </row>
    <row r="28" spans="1:167" ht="10.5" customHeight="1">
      <c r="A28" s="164" t="s">
        <v>344</v>
      </c>
      <c r="AO28" s="280" t="s">
        <v>528</v>
      </c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0"/>
      <c r="CY28" s="280"/>
      <c r="CZ28" s="280"/>
      <c r="DA28" s="280"/>
      <c r="DB28" s="280"/>
      <c r="DC28" s="280"/>
      <c r="DD28" s="280"/>
      <c r="DE28" s="280"/>
      <c r="DF28" s="280"/>
      <c r="DG28" s="280"/>
      <c r="DH28" s="280"/>
      <c r="DI28" s="280"/>
      <c r="DJ28" s="280"/>
      <c r="DK28" s="280"/>
      <c r="DL28" s="280"/>
      <c r="DM28" s="280"/>
      <c r="DN28" s="280"/>
      <c r="DO28" s="280"/>
      <c r="DP28" s="280"/>
      <c r="DQ28" s="280"/>
      <c r="DR28" s="280"/>
      <c r="DS28" s="280"/>
      <c r="DT28" s="280"/>
      <c r="DU28" s="280"/>
      <c r="DV28" s="280"/>
      <c r="DW28" s="280"/>
      <c r="DX28" s="280"/>
      <c r="DY28" s="280"/>
      <c r="DZ28" s="280"/>
      <c r="EA28" s="280"/>
      <c r="EB28" s="280"/>
      <c r="EC28" s="280"/>
      <c r="ED28" s="280"/>
      <c r="EE28" s="280"/>
      <c r="EF28" s="280"/>
      <c r="EG28" s="280"/>
      <c r="EH28" s="280"/>
      <c r="EI28" s="280"/>
      <c r="EJ28" s="280"/>
      <c r="EK28" s="280"/>
      <c r="EL28" s="280"/>
      <c r="EN28" s="64"/>
      <c r="EO28" s="64"/>
      <c r="EP28" s="64"/>
      <c r="EQ28" s="64"/>
      <c r="ER28" s="65"/>
      <c r="ES28" s="65"/>
      <c r="ET28" s="65"/>
      <c r="EU28" s="65"/>
      <c r="EW28" s="64"/>
      <c r="EZ28" s="268" t="s">
        <v>491</v>
      </c>
      <c r="FA28" s="269"/>
      <c r="FB28" s="269"/>
      <c r="FC28" s="269"/>
      <c r="FD28" s="269"/>
      <c r="FE28" s="269"/>
      <c r="FF28" s="269"/>
      <c r="FG28" s="269"/>
      <c r="FH28" s="269"/>
      <c r="FI28" s="269"/>
      <c r="FJ28" s="269"/>
      <c r="FK28" s="270"/>
    </row>
    <row r="29" spans="1:167" ht="10.5" customHeight="1">
      <c r="A29" s="164" t="s">
        <v>343</v>
      </c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1"/>
      <c r="BD29" s="281"/>
      <c r="BE29" s="281"/>
      <c r="BF29" s="281"/>
      <c r="BG29" s="281"/>
      <c r="BH29" s="281"/>
      <c r="BI29" s="281"/>
      <c r="BJ29" s="281"/>
      <c r="BK29" s="281"/>
      <c r="BL29" s="281"/>
      <c r="BM29" s="281"/>
      <c r="BN29" s="281"/>
      <c r="BO29" s="281"/>
      <c r="BP29" s="281"/>
      <c r="BQ29" s="281"/>
      <c r="BR29" s="281"/>
      <c r="BS29" s="281"/>
      <c r="BT29" s="281"/>
      <c r="BU29" s="281"/>
      <c r="BV29" s="281"/>
      <c r="BW29" s="281"/>
      <c r="BX29" s="281"/>
      <c r="BY29" s="281"/>
      <c r="BZ29" s="281"/>
      <c r="CA29" s="281"/>
      <c r="CB29" s="281"/>
      <c r="CC29" s="281"/>
      <c r="CD29" s="281"/>
      <c r="CE29" s="281"/>
      <c r="CF29" s="281"/>
      <c r="CG29" s="281"/>
      <c r="CH29" s="281"/>
      <c r="CI29" s="281"/>
      <c r="CJ29" s="281"/>
      <c r="CK29" s="281"/>
      <c r="CL29" s="281"/>
      <c r="CM29" s="281"/>
      <c r="CN29" s="281"/>
      <c r="CO29" s="281"/>
      <c r="CP29" s="281"/>
      <c r="CQ29" s="281"/>
      <c r="CR29" s="281"/>
      <c r="CS29" s="281"/>
      <c r="CT29" s="281"/>
      <c r="CU29" s="281"/>
      <c r="CV29" s="281"/>
      <c r="CW29" s="281"/>
      <c r="CX29" s="281"/>
      <c r="CY29" s="281"/>
      <c r="CZ29" s="281"/>
      <c r="DA29" s="281"/>
      <c r="DB29" s="281"/>
      <c r="DC29" s="281"/>
      <c r="DD29" s="281"/>
      <c r="DE29" s="281"/>
      <c r="DF29" s="281"/>
      <c r="DG29" s="281"/>
      <c r="DH29" s="281"/>
      <c r="DI29" s="281"/>
      <c r="DJ29" s="281"/>
      <c r="DK29" s="281"/>
      <c r="DL29" s="281"/>
      <c r="DM29" s="281"/>
      <c r="DN29" s="281"/>
      <c r="DO29" s="281"/>
      <c r="DP29" s="281"/>
      <c r="DQ29" s="281"/>
      <c r="DR29" s="281"/>
      <c r="DS29" s="281"/>
      <c r="DT29" s="281"/>
      <c r="DU29" s="281"/>
      <c r="DV29" s="281"/>
      <c r="DW29" s="281"/>
      <c r="DX29" s="281"/>
      <c r="DY29" s="281"/>
      <c r="DZ29" s="281"/>
      <c r="EA29" s="281"/>
      <c r="EB29" s="281"/>
      <c r="EC29" s="281"/>
      <c r="ED29" s="281"/>
      <c r="EE29" s="281"/>
      <c r="EF29" s="281"/>
      <c r="EG29" s="281"/>
      <c r="EH29" s="281"/>
      <c r="EI29" s="281"/>
      <c r="EJ29" s="281"/>
      <c r="EK29" s="281"/>
      <c r="EL29" s="281"/>
      <c r="EN29" s="64"/>
      <c r="EO29" s="64"/>
      <c r="EP29" s="64"/>
      <c r="EQ29" s="64"/>
      <c r="ER29" s="65"/>
      <c r="ES29" s="65"/>
      <c r="ET29" s="65"/>
      <c r="EU29" s="65"/>
      <c r="EW29" s="64"/>
      <c r="EX29" s="163" t="s">
        <v>342</v>
      </c>
      <c r="EZ29" s="274"/>
      <c r="FA29" s="252"/>
      <c r="FB29" s="252"/>
      <c r="FC29" s="252"/>
      <c r="FD29" s="252"/>
      <c r="FE29" s="252"/>
      <c r="FF29" s="252"/>
      <c r="FG29" s="252"/>
      <c r="FH29" s="252"/>
      <c r="FI29" s="252"/>
      <c r="FJ29" s="252"/>
      <c r="FK29" s="275"/>
    </row>
    <row r="30" spans="1:167" ht="10.5" customHeight="1">
      <c r="A30" s="164" t="s">
        <v>341</v>
      </c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165"/>
      <c r="DM30" s="165"/>
      <c r="DN30" s="165"/>
      <c r="DO30" s="165"/>
      <c r="DP30" s="165"/>
      <c r="DQ30" s="165"/>
      <c r="DR30" s="165"/>
      <c r="DS30" s="165"/>
      <c r="DT30" s="165"/>
      <c r="DU30" s="165"/>
      <c r="DV30" s="165"/>
      <c r="DW30" s="165"/>
      <c r="DX30" s="165"/>
      <c r="DY30" s="165"/>
      <c r="DZ30" s="165"/>
      <c r="EA30" s="165"/>
      <c r="EB30" s="165"/>
      <c r="EC30" s="165"/>
      <c r="ED30" s="165"/>
      <c r="EE30" s="165"/>
      <c r="EF30" s="165"/>
      <c r="EG30" s="165"/>
      <c r="EH30" s="165"/>
      <c r="EI30" s="165"/>
      <c r="EJ30" s="64"/>
      <c r="EK30" s="64"/>
      <c r="EL30" s="64"/>
      <c r="EM30" s="64"/>
      <c r="EN30" s="64"/>
      <c r="EO30" s="64"/>
      <c r="EP30" s="64"/>
      <c r="EQ30" s="64"/>
      <c r="ER30" s="65"/>
      <c r="ES30" s="65"/>
      <c r="ET30" s="65"/>
      <c r="EU30" s="65"/>
      <c r="EW30" s="64"/>
      <c r="EX30" s="163" t="s">
        <v>340</v>
      </c>
      <c r="EZ30" s="282" t="s">
        <v>10</v>
      </c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4"/>
    </row>
    <row r="31" spans="1:167" ht="10.5" customHeight="1" thickBot="1"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64"/>
      <c r="EK31" s="64"/>
      <c r="EL31" s="64"/>
      <c r="EM31" s="64"/>
      <c r="EN31" s="64"/>
      <c r="EO31" s="64"/>
      <c r="EP31" s="64"/>
      <c r="EQ31" s="64"/>
      <c r="ER31" s="65"/>
      <c r="ES31" s="65"/>
      <c r="ET31" s="65"/>
      <c r="EU31" s="65"/>
      <c r="EW31" s="64"/>
      <c r="EX31" s="163" t="s">
        <v>339</v>
      </c>
      <c r="EZ31" s="293" t="s">
        <v>492</v>
      </c>
      <c r="FA31" s="294"/>
      <c r="FB31" s="294"/>
      <c r="FC31" s="294"/>
      <c r="FD31" s="294"/>
      <c r="FE31" s="294"/>
      <c r="FF31" s="294"/>
      <c r="FG31" s="294"/>
      <c r="FH31" s="294"/>
      <c r="FI31" s="294"/>
      <c r="FJ31" s="294"/>
      <c r="FK31" s="295"/>
    </row>
    <row r="32" spans="1:167" ht="10.5" customHeight="1" thickBot="1">
      <c r="L32" s="260" t="s">
        <v>338</v>
      </c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DQ32" s="165"/>
      <c r="DR32" s="165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64"/>
      <c r="EK32" s="64"/>
      <c r="EL32" s="64"/>
      <c r="EM32" s="64"/>
      <c r="EN32" s="64"/>
      <c r="EO32" s="64"/>
      <c r="EP32" s="64"/>
      <c r="EQ32" s="64"/>
      <c r="ER32" s="65"/>
      <c r="ES32" s="65"/>
      <c r="ET32" s="65"/>
      <c r="EU32" s="65"/>
      <c r="EW32" s="64"/>
      <c r="EX32" s="173"/>
      <c r="EY32" s="173"/>
      <c r="EZ32" s="173"/>
      <c r="FA32" s="173"/>
      <c r="FB32" s="173"/>
      <c r="FC32" s="173"/>
      <c r="FD32" s="173"/>
      <c r="FE32" s="173"/>
      <c r="FF32" s="173"/>
      <c r="FG32" s="173"/>
      <c r="FH32" s="173"/>
      <c r="FI32" s="173"/>
      <c r="FJ32" s="173"/>
      <c r="FK32" s="173"/>
    </row>
    <row r="33" spans="1:167" thickBot="1">
      <c r="AX33" s="168"/>
      <c r="AY33" s="168"/>
      <c r="AZ33" s="168"/>
      <c r="BA33" s="168"/>
      <c r="BB33" s="168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CB33" s="165"/>
      <c r="CC33" s="165"/>
      <c r="CD33" s="165"/>
      <c r="DQ33" s="165"/>
      <c r="DR33" s="165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I33" s="165"/>
      <c r="EL33" s="65" t="s">
        <v>59</v>
      </c>
      <c r="EN33" s="296">
        <v>0</v>
      </c>
      <c r="EO33" s="297"/>
      <c r="EP33" s="297"/>
      <c r="EQ33" s="297"/>
      <c r="ER33" s="297"/>
      <c r="ES33" s="297"/>
      <c r="ET33" s="297"/>
      <c r="EU33" s="297"/>
      <c r="EV33" s="297"/>
      <c r="EW33" s="297"/>
      <c r="EX33" s="297"/>
      <c r="EY33" s="297"/>
      <c r="EZ33" s="297"/>
      <c r="FA33" s="297"/>
      <c r="FB33" s="297"/>
      <c r="FC33" s="297"/>
      <c r="FD33" s="297"/>
      <c r="FE33" s="297"/>
      <c r="FF33" s="297"/>
      <c r="FG33" s="297"/>
      <c r="FH33" s="297"/>
      <c r="FI33" s="297"/>
      <c r="FJ33" s="297"/>
      <c r="FK33" s="298"/>
    </row>
    <row r="34" spans="1:167" ht="5.0999999999999996" customHeight="1">
      <c r="A34" s="66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5"/>
      <c r="CI34" s="165"/>
      <c r="CJ34" s="165"/>
      <c r="CK34" s="165"/>
      <c r="CL34" s="165"/>
      <c r="CM34" s="165"/>
      <c r="CN34" s="165"/>
      <c r="CO34" s="165"/>
      <c r="CP34" s="165"/>
      <c r="CQ34" s="165"/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165"/>
      <c r="DC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5"/>
      <c r="DN34" s="165"/>
      <c r="DO34" s="165"/>
      <c r="DP34" s="165"/>
      <c r="DQ34" s="165"/>
      <c r="DR34" s="165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64"/>
      <c r="EK34" s="64"/>
      <c r="EL34" s="64"/>
      <c r="EM34" s="64"/>
      <c r="EN34" s="64"/>
      <c r="EO34" s="64"/>
      <c r="EP34" s="64"/>
      <c r="EQ34" s="64"/>
      <c r="ER34" s="65"/>
      <c r="ES34" s="65"/>
      <c r="ET34" s="65"/>
      <c r="EU34" s="65"/>
      <c r="EW34" s="64"/>
      <c r="EX34" s="173"/>
      <c r="EY34" s="173"/>
      <c r="EZ34" s="173"/>
      <c r="FA34" s="173"/>
      <c r="FB34" s="173"/>
      <c r="FC34" s="173"/>
      <c r="FD34" s="173"/>
      <c r="FE34" s="173"/>
      <c r="FF34" s="173"/>
      <c r="FG34" s="173"/>
      <c r="FH34" s="173"/>
      <c r="FI34" s="173"/>
      <c r="FJ34" s="173"/>
      <c r="FK34" s="173"/>
    </row>
    <row r="35" spans="1:167" ht="10.5" customHeight="1">
      <c r="A35" s="299" t="s">
        <v>337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92" t="s">
        <v>336</v>
      </c>
      <c r="AF35" s="285"/>
      <c r="AG35" s="285"/>
      <c r="AH35" s="285"/>
      <c r="AI35" s="285"/>
      <c r="AJ35" s="285"/>
      <c r="AK35" s="285"/>
      <c r="AL35" s="285"/>
      <c r="AM35" s="285"/>
      <c r="AN35" s="285"/>
      <c r="AO35" s="292" t="s">
        <v>335</v>
      </c>
      <c r="AP35" s="285"/>
      <c r="AQ35" s="285"/>
      <c r="AR35" s="285"/>
      <c r="AS35" s="285"/>
      <c r="AT35" s="285"/>
      <c r="AU35" s="285"/>
      <c r="AV35" s="285"/>
      <c r="AW35" s="285"/>
      <c r="AX35" s="285"/>
      <c r="AY35" s="292" t="s">
        <v>334</v>
      </c>
      <c r="AZ35" s="285"/>
      <c r="BA35" s="285"/>
      <c r="BB35" s="285"/>
      <c r="BC35" s="285"/>
      <c r="BD35" s="285"/>
      <c r="BE35" s="285"/>
      <c r="BF35" s="285"/>
      <c r="BG35" s="285"/>
      <c r="BH35" s="285"/>
      <c r="BI35" s="300" t="s">
        <v>333</v>
      </c>
      <c r="BJ35" s="301"/>
      <c r="BK35" s="301"/>
      <c r="BL35" s="301"/>
      <c r="BM35" s="301"/>
      <c r="BN35" s="301"/>
      <c r="BO35" s="301"/>
      <c r="BP35" s="301"/>
      <c r="BQ35" s="301"/>
      <c r="BR35" s="301"/>
      <c r="BS35" s="301"/>
      <c r="BT35" s="301"/>
      <c r="BU35" s="301"/>
      <c r="BV35" s="301"/>
      <c r="BW35" s="301"/>
      <c r="BX35" s="301"/>
      <c r="BY35" s="301"/>
      <c r="BZ35" s="301"/>
      <c r="CA35" s="301"/>
      <c r="CB35" s="301"/>
      <c r="CC35" s="301"/>
      <c r="CD35" s="301"/>
      <c r="CE35" s="301"/>
      <c r="CF35" s="301"/>
      <c r="CG35" s="301"/>
      <c r="CH35" s="301"/>
      <c r="CI35" s="301"/>
      <c r="CJ35" s="301"/>
      <c r="CK35" s="301"/>
      <c r="CL35" s="301"/>
      <c r="CM35" s="302"/>
      <c r="CN35" s="305" t="s">
        <v>332</v>
      </c>
      <c r="CO35" s="306"/>
      <c r="CP35" s="306"/>
      <c r="CQ35" s="306"/>
      <c r="CR35" s="306"/>
      <c r="CS35" s="306"/>
      <c r="CT35" s="306"/>
      <c r="CU35" s="306"/>
      <c r="CV35" s="306"/>
      <c r="CW35" s="306"/>
      <c r="CX35" s="306"/>
      <c r="CY35" s="306"/>
      <c r="CZ35" s="306"/>
      <c r="DA35" s="306"/>
      <c r="DB35" s="306"/>
      <c r="DC35" s="306"/>
      <c r="DD35" s="306"/>
      <c r="DE35" s="306"/>
      <c r="DF35" s="306"/>
      <c r="DG35" s="306"/>
      <c r="DH35" s="306"/>
      <c r="DI35" s="306"/>
      <c r="DJ35" s="306"/>
      <c r="DK35" s="306"/>
      <c r="DL35" s="306"/>
      <c r="DM35" s="306"/>
      <c r="DN35" s="306"/>
      <c r="DO35" s="307"/>
      <c r="DP35" s="285" t="s">
        <v>331</v>
      </c>
      <c r="DQ35" s="285"/>
      <c r="DR35" s="285"/>
      <c r="DS35" s="285"/>
      <c r="DT35" s="285"/>
      <c r="DU35" s="285"/>
      <c r="DV35" s="285"/>
      <c r="DW35" s="285"/>
      <c r="DX35" s="285"/>
      <c r="DY35" s="285"/>
      <c r="DZ35" s="285"/>
      <c r="EA35" s="285"/>
      <c r="EB35" s="285"/>
      <c r="EC35" s="285"/>
      <c r="ED35" s="285"/>
      <c r="EE35" s="285"/>
      <c r="EF35" s="285"/>
      <c r="EG35" s="285"/>
      <c r="EH35" s="285"/>
      <c r="EI35" s="285"/>
      <c r="EJ35" s="285"/>
      <c r="EK35" s="285"/>
      <c r="EL35" s="285"/>
      <c r="EM35" s="285"/>
      <c r="EN35" s="285"/>
      <c r="EO35" s="285"/>
      <c r="EP35" s="285"/>
      <c r="EQ35" s="285"/>
      <c r="ER35" s="285"/>
      <c r="ES35" s="285"/>
      <c r="ET35" s="285"/>
      <c r="EU35" s="285"/>
      <c r="EV35" s="285"/>
      <c r="EW35" s="285"/>
      <c r="EX35" s="285"/>
      <c r="EY35" s="285"/>
      <c r="EZ35" s="285"/>
      <c r="FA35" s="285"/>
      <c r="FB35" s="285"/>
      <c r="FC35" s="285"/>
      <c r="FD35" s="285"/>
      <c r="FE35" s="285"/>
      <c r="FF35" s="285"/>
      <c r="FG35" s="285"/>
      <c r="FH35" s="285"/>
      <c r="FI35" s="285"/>
      <c r="FJ35" s="285"/>
      <c r="FK35" s="285"/>
    </row>
    <row r="36" spans="1:167" ht="10.5" customHeight="1">
      <c r="A36" s="299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92"/>
      <c r="AF36" s="285"/>
      <c r="AG36" s="285"/>
      <c r="AH36" s="285"/>
      <c r="AI36" s="285"/>
      <c r="AJ36" s="285"/>
      <c r="AK36" s="285"/>
      <c r="AL36" s="285"/>
      <c r="AM36" s="285"/>
      <c r="AN36" s="285"/>
      <c r="AO36" s="292"/>
      <c r="AP36" s="285"/>
      <c r="AQ36" s="285"/>
      <c r="AR36" s="285"/>
      <c r="AS36" s="285"/>
      <c r="AT36" s="285"/>
      <c r="AU36" s="285"/>
      <c r="AV36" s="285"/>
      <c r="AW36" s="285"/>
      <c r="AX36" s="285"/>
      <c r="AY36" s="292"/>
      <c r="AZ36" s="285"/>
      <c r="BA36" s="285"/>
      <c r="BB36" s="285"/>
      <c r="BC36" s="285"/>
      <c r="BD36" s="285"/>
      <c r="BE36" s="285"/>
      <c r="BF36" s="285"/>
      <c r="BG36" s="285"/>
      <c r="BH36" s="285"/>
      <c r="BI36" s="303" t="s">
        <v>330</v>
      </c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257"/>
      <c r="CM36" s="304"/>
      <c r="CN36" s="308"/>
      <c r="CO36" s="309"/>
      <c r="CP36" s="309"/>
      <c r="CQ36" s="309"/>
      <c r="CR36" s="309"/>
      <c r="CS36" s="309"/>
      <c r="CT36" s="309"/>
      <c r="CU36" s="309"/>
      <c r="CV36" s="309"/>
      <c r="CW36" s="309"/>
      <c r="CX36" s="309"/>
      <c r="CY36" s="309"/>
      <c r="CZ36" s="309"/>
      <c r="DA36" s="309"/>
      <c r="DB36" s="309"/>
      <c r="DC36" s="309"/>
      <c r="DD36" s="309"/>
      <c r="DE36" s="309"/>
      <c r="DF36" s="309"/>
      <c r="DG36" s="309"/>
      <c r="DH36" s="309"/>
      <c r="DI36" s="309"/>
      <c r="DJ36" s="309"/>
      <c r="DK36" s="309"/>
      <c r="DL36" s="309"/>
      <c r="DM36" s="309"/>
      <c r="DN36" s="309"/>
      <c r="DO36" s="310"/>
      <c r="DP36" s="285"/>
      <c r="DQ36" s="285"/>
      <c r="DR36" s="285"/>
      <c r="DS36" s="285"/>
      <c r="DT36" s="285"/>
      <c r="DU36" s="285"/>
      <c r="DV36" s="285"/>
      <c r="DW36" s="285"/>
      <c r="DX36" s="285"/>
      <c r="DY36" s="285"/>
      <c r="DZ36" s="285"/>
      <c r="EA36" s="285"/>
      <c r="EB36" s="285"/>
      <c r="EC36" s="285"/>
      <c r="ED36" s="285"/>
      <c r="EE36" s="285"/>
      <c r="EF36" s="285"/>
      <c r="EG36" s="285"/>
      <c r="EH36" s="285"/>
      <c r="EI36" s="285"/>
      <c r="EJ36" s="285"/>
      <c r="EK36" s="285"/>
      <c r="EL36" s="285"/>
      <c r="EM36" s="285"/>
      <c r="EN36" s="285"/>
      <c r="EO36" s="285"/>
      <c r="EP36" s="285"/>
      <c r="EQ36" s="285"/>
      <c r="ER36" s="285"/>
      <c r="ES36" s="285"/>
      <c r="ET36" s="285"/>
      <c r="EU36" s="285"/>
      <c r="EV36" s="285"/>
      <c r="EW36" s="285"/>
      <c r="EX36" s="285"/>
      <c r="EY36" s="285"/>
      <c r="EZ36" s="285"/>
      <c r="FA36" s="285"/>
      <c r="FB36" s="285"/>
      <c r="FC36" s="285"/>
      <c r="FD36" s="285"/>
      <c r="FE36" s="285"/>
      <c r="FF36" s="285"/>
      <c r="FG36" s="285"/>
      <c r="FH36" s="285"/>
      <c r="FI36" s="285"/>
      <c r="FJ36" s="285"/>
      <c r="FK36" s="285"/>
    </row>
    <row r="37" spans="1:167" s="69" customFormat="1" ht="10.5" customHeight="1">
      <c r="A37" s="299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67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3" t="s">
        <v>329</v>
      </c>
      <c r="CB37" s="249" t="s">
        <v>431</v>
      </c>
      <c r="CC37" s="249"/>
      <c r="CD37" s="249"/>
      <c r="CE37" s="164" t="s">
        <v>309</v>
      </c>
      <c r="CF37" s="164"/>
      <c r="CG37" s="164"/>
      <c r="CH37" s="164"/>
      <c r="CI37" s="164"/>
      <c r="CJ37" s="164"/>
      <c r="CK37" s="164"/>
      <c r="CL37" s="164"/>
      <c r="CM37" s="68"/>
      <c r="CN37" s="308"/>
      <c r="CO37" s="309"/>
      <c r="CP37" s="309"/>
      <c r="CQ37" s="309"/>
      <c r="CR37" s="309"/>
      <c r="CS37" s="309"/>
      <c r="CT37" s="309"/>
      <c r="CU37" s="309"/>
      <c r="CV37" s="309"/>
      <c r="CW37" s="309"/>
      <c r="CX37" s="309"/>
      <c r="CY37" s="309"/>
      <c r="CZ37" s="309"/>
      <c r="DA37" s="309"/>
      <c r="DB37" s="309"/>
      <c r="DC37" s="309"/>
      <c r="DD37" s="309"/>
      <c r="DE37" s="309"/>
      <c r="DF37" s="309"/>
      <c r="DG37" s="309"/>
      <c r="DH37" s="309"/>
      <c r="DI37" s="309"/>
      <c r="DJ37" s="309"/>
      <c r="DK37" s="309"/>
      <c r="DL37" s="309"/>
      <c r="DM37" s="309"/>
      <c r="DN37" s="309"/>
      <c r="DO37" s="310"/>
      <c r="DP37" s="285"/>
      <c r="DQ37" s="285"/>
      <c r="DR37" s="285"/>
      <c r="DS37" s="285"/>
      <c r="DT37" s="285"/>
      <c r="DU37" s="285"/>
      <c r="DV37" s="285"/>
      <c r="DW37" s="285"/>
      <c r="DX37" s="285"/>
      <c r="DY37" s="285"/>
      <c r="DZ37" s="285"/>
      <c r="EA37" s="285"/>
      <c r="EB37" s="285"/>
      <c r="EC37" s="285"/>
      <c r="ED37" s="285"/>
      <c r="EE37" s="285"/>
      <c r="EF37" s="285"/>
      <c r="EG37" s="285"/>
      <c r="EH37" s="285"/>
      <c r="EI37" s="285"/>
      <c r="EJ37" s="285"/>
      <c r="EK37" s="285"/>
      <c r="EL37" s="285"/>
      <c r="EM37" s="285"/>
      <c r="EN37" s="285"/>
      <c r="EO37" s="285"/>
      <c r="EP37" s="285"/>
      <c r="EQ37" s="285"/>
      <c r="ER37" s="285"/>
      <c r="ES37" s="285"/>
      <c r="ET37" s="285"/>
      <c r="EU37" s="285"/>
      <c r="EV37" s="285"/>
      <c r="EW37" s="285"/>
      <c r="EX37" s="285"/>
      <c r="EY37" s="285"/>
      <c r="EZ37" s="285"/>
      <c r="FA37" s="285"/>
      <c r="FB37" s="285"/>
      <c r="FC37" s="285"/>
      <c r="FD37" s="285"/>
      <c r="FE37" s="285"/>
      <c r="FF37" s="285"/>
      <c r="FG37" s="285"/>
      <c r="FH37" s="285"/>
      <c r="FI37" s="285"/>
      <c r="FJ37" s="285"/>
      <c r="FK37" s="285"/>
    </row>
    <row r="38" spans="1:167" s="69" customFormat="1" ht="3" customHeight="1">
      <c r="A38" s="299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  <c r="AZ38" s="285"/>
      <c r="BA38" s="285"/>
      <c r="BB38" s="285"/>
      <c r="BC38" s="285"/>
      <c r="BD38" s="285"/>
      <c r="BE38" s="285"/>
      <c r="BF38" s="285"/>
      <c r="BG38" s="285"/>
      <c r="BH38" s="285"/>
      <c r="BI38" s="70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2"/>
      <c r="CN38" s="311"/>
      <c r="CO38" s="312"/>
      <c r="CP38" s="312"/>
      <c r="CQ38" s="312"/>
      <c r="CR38" s="312"/>
      <c r="CS38" s="312"/>
      <c r="CT38" s="312"/>
      <c r="CU38" s="312"/>
      <c r="CV38" s="312"/>
      <c r="CW38" s="312"/>
      <c r="CX38" s="312"/>
      <c r="CY38" s="312"/>
      <c r="CZ38" s="312"/>
      <c r="DA38" s="312"/>
      <c r="DB38" s="312"/>
      <c r="DC38" s="312"/>
      <c r="DD38" s="312"/>
      <c r="DE38" s="312"/>
      <c r="DF38" s="312"/>
      <c r="DG38" s="312"/>
      <c r="DH38" s="312"/>
      <c r="DI38" s="312"/>
      <c r="DJ38" s="312"/>
      <c r="DK38" s="312"/>
      <c r="DL38" s="312"/>
      <c r="DM38" s="312"/>
      <c r="DN38" s="312"/>
      <c r="DO38" s="313"/>
      <c r="DP38" s="285"/>
      <c r="DQ38" s="285"/>
      <c r="DR38" s="285"/>
      <c r="DS38" s="285"/>
      <c r="DT38" s="285"/>
      <c r="DU38" s="285"/>
      <c r="DV38" s="285"/>
      <c r="DW38" s="285"/>
      <c r="DX38" s="285"/>
      <c r="DY38" s="285"/>
      <c r="DZ38" s="285"/>
      <c r="EA38" s="285"/>
      <c r="EB38" s="285"/>
      <c r="EC38" s="285"/>
      <c r="ED38" s="285"/>
      <c r="EE38" s="285"/>
      <c r="EF38" s="285"/>
      <c r="EG38" s="285"/>
      <c r="EH38" s="285"/>
      <c r="EI38" s="285"/>
      <c r="EJ38" s="285"/>
      <c r="EK38" s="285"/>
      <c r="EL38" s="285"/>
      <c r="EM38" s="285"/>
      <c r="EN38" s="285"/>
      <c r="EO38" s="285"/>
      <c r="EP38" s="285"/>
      <c r="EQ38" s="285"/>
      <c r="ER38" s="285"/>
      <c r="ES38" s="285"/>
      <c r="ET38" s="285"/>
      <c r="EU38" s="285"/>
      <c r="EV38" s="285"/>
      <c r="EW38" s="285"/>
      <c r="EX38" s="285"/>
      <c r="EY38" s="285"/>
      <c r="EZ38" s="285"/>
      <c r="FA38" s="285"/>
      <c r="FB38" s="285"/>
      <c r="FC38" s="285"/>
      <c r="FD38" s="285"/>
      <c r="FE38" s="285"/>
      <c r="FF38" s="285"/>
      <c r="FG38" s="285"/>
      <c r="FH38" s="285"/>
      <c r="FI38" s="285"/>
      <c r="FJ38" s="285"/>
      <c r="FK38" s="285"/>
    </row>
    <row r="39" spans="1:167" s="69" customFormat="1" ht="30.75" customHeight="1">
      <c r="A39" s="299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5"/>
      <c r="BE39" s="285"/>
      <c r="BF39" s="285"/>
      <c r="BG39" s="285"/>
      <c r="BH39" s="285"/>
      <c r="BI39" s="287" t="s">
        <v>328</v>
      </c>
      <c r="BJ39" s="287"/>
      <c r="BK39" s="287"/>
      <c r="BL39" s="287"/>
      <c r="BM39" s="287"/>
      <c r="BN39" s="287"/>
      <c r="BO39" s="287"/>
      <c r="BP39" s="287"/>
      <c r="BQ39" s="287"/>
      <c r="BR39" s="287"/>
      <c r="BS39" s="287" t="s">
        <v>327</v>
      </c>
      <c r="BT39" s="287"/>
      <c r="BU39" s="287"/>
      <c r="BV39" s="287"/>
      <c r="BW39" s="287"/>
      <c r="BX39" s="287"/>
      <c r="BY39" s="287"/>
      <c r="BZ39" s="287"/>
      <c r="CA39" s="287"/>
      <c r="CB39" s="287"/>
      <c r="CC39" s="287"/>
      <c r="CD39" s="287"/>
      <c r="CE39" s="287"/>
      <c r="CF39" s="287"/>
      <c r="CG39" s="287"/>
      <c r="CH39" s="287"/>
      <c r="CI39" s="287"/>
      <c r="CJ39" s="287"/>
      <c r="CK39" s="287"/>
      <c r="CL39" s="287"/>
      <c r="CM39" s="287"/>
      <c r="CN39" s="290" t="s">
        <v>328</v>
      </c>
      <c r="CO39" s="291"/>
      <c r="CP39" s="291"/>
      <c r="CQ39" s="291"/>
      <c r="CR39" s="291"/>
      <c r="CS39" s="291"/>
      <c r="CT39" s="291"/>
      <c r="CU39" s="291"/>
      <c r="CV39" s="291"/>
      <c r="CW39" s="291"/>
      <c r="CX39" s="291"/>
      <c r="CY39" s="291"/>
      <c r="CZ39" s="291"/>
      <c r="DA39" s="288"/>
      <c r="DB39" s="290" t="s">
        <v>327</v>
      </c>
      <c r="DC39" s="291"/>
      <c r="DD39" s="291"/>
      <c r="DE39" s="291"/>
      <c r="DF39" s="291"/>
      <c r="DG39" s="291"/>
      <c r="DH39" s="291"/>
      <c r="DI39" s="291"/>
      <c r="DJ39" s="291"/>
      <c r="DK39" s="291"/>
      <c r="DL39" s="291"/>
      <c r="DM39" s="291"/>
      <c r="DN39" s="291"/>
      <c r="DO39" s="288"/>
      <c r="DP39" s="287" t="s">
        <v>326</v>
      </c>
      <c r="DQ39" s="287"/>
      <c r="DR39" s="287"/>
      <c r="DS39" s="287"/>
      <c r="DT39" s="287"/>
      <c r="DU39" s="287"/>
      <c r="DV39" s="287"/>
      <c r="DW39" s="287"/>
      <c r="DX39" s="287"/>
      <c r="DY39" s="287"/>
      <c r="DZ39" s="287"/>
      <c r="EA39" s="287"/>
      <c r="EB39" s="287"/>
      <c r="EC39" s="287"/>
      <c r="ED39" s="287"/>
      <c r="EE39" s="287"/>
      <c r="EF39" s="287"/>
      <c r="EG39" s="287"/>
      <c r="EH39" s="287"/>
      <c r="EI39" s="287"/>
      <c r="EJ39" s="287"/>
      <c r="EK39" s="287"/>
      <c r="EL39" s="287"/>
      <c r="EM39" s="287"/>
      <c r="EN39" s="287" t="s">
        <v>325</v>
      </c>
      <c r="EO39" s="287"/>
      <c r="EP39" s="287"/>
      <c r="EQ39" s="287"/>
      <c r="ER39" s="287"/>
      <c r="ES39" s="287"/>
      <c r="ET39" s="287"/>
      <c r="EU39" s="287"/>
      <c r="EV39" s="287"/>
      <c r="EW39" s="287"/>
      <c r="EX39" s="287"/>
      <c r="EY39" s="287"/>
      <c r="EZ39" s="287"/>
      <c r="FA39" s="287"/>
      <c r="FB39" s="287"/>
      <c r="FC39" s="287"/>
      <c r="FD39" s="287"/>
      <c r="FE39" s="287"/>
      <c r="FF39" s="287"/>
      <c r="FG39" s="287"/>
      <c r="FH39" s="287"/>
      <c r="FI39" s="287"/>
      <c r="FJ39" s="287"/>
      <c r="FK39" s="287"/>
    </row>
    <row r="40" spans="1:167" ht="10.5" customHeight="1" thickBot="1">
      <c r="A40" s="288">
        <v>1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314">
        <v>2</v>
      </c>
      <c r="AF40" s="314"/>
      <c r="AG40" s="314"/>
      <c r="AH40" s="314"/>
      <c r="AI40" s="314"/>
      <c r="AJ40" s="314"/>
      <c r="AK40" s="314"/>
      <c r="AL40" s="314"/>
      <c r="AM40" s="314"/>
      <c r="AN40" s="314"/>
      <c r="AO40" s="314">
        <v>3</v>
      </c>
      <c r="AP40" s="314"/>
      <c r="AQ40" s="314"/>
      <c r="AR40" s="314"/>
      <c r="AS40" s="314"/>
      <c r="AT40" s="314"/>
      <c r="AU40" s="314"/>
      <c r="AV40" s="314"/>
      <c r="AW40" s="314"/>
      <c r="AX40" s="314"/>
      <c r="AY40" s="314">
        <v>4</v>
      </c>
      <c r="AZ40" s="314"/>
      <c r="BA40" s="314"/>
      <c r="BB40" s="314"/>
      <c r="BC40" s="314"/>
      <c r="BD40" s="314"/>
      <c r="BE40" s="314"/>
      <c r="BF40" s="314"/>
      <c r="BG40" s="314"/>
      <c r="BH40" s="314"/>
      <c r="BI40" s="286">
        <v>5</v>
      </c>
      <c r="BJ40" s="286"/>
      <c r="BK40" s="286"/>
      <c r="BL40" s="286"/>
      <c r="BM40" s="286"/>
      <c r="BN40" s="286"/>
      <c r="BO40" s="286"/>
      <c r="BP40" s="286"/>
      <c r="BQ40" s="286"/>
      <c r="BR40" s="286"/>
      <c r="BS40" s="314">
        <v>6</v>
      </c>
      <c r="BT40" s="314"/>
      <c r="BU40" s="314"/>
      <c r="BV40" s="314"/>
      <c r="BW40" s="314"/>
      <c r="BX40" s="314"/>
      <c r="BY40" s="314"/>
      <c r="BZ40" s="314"/>
      <c r="CA40" s="314"/>
      <c r="CB40" s="314"/>
      <c r="CC40" s="314"/>
      <c r="CD40" s="314"/>
      <c r="CE40" s="314"/>
      <c r="CF40" s="314"/>
      <c r="CG40" s="314"/>
      <c r="CH40" s="314"/>
      <c r="CI40" s="314"/>
      <c r="CJ40" s="314"/>
      <c r="CK40" s="314"/>
      <c r="CL40" s="314"/>
      <c r="CM40" s="314"/>
      <c r="CN40" s="286">
        <v>7</v>
      </c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6"/>
      <c r="DB40" s="286">
        <v>8</v>
      </c>
      <c r="DC40" s="286"/>
      <c r="DD40" s="286"/>
      <c r="DE40" s="286"/>
      <c r="DF40" s="286"/>
      <c r="DG40" s="286"/>
      <c r="DH40" s="286"/>
      <c r="DI40" s="286"/>
      <c r="DJ40" s="286"/>
      <c r="DK40" s="286"/>
      <c r="DL40" s="286"/>
      <c r="DM40" s="286"/>
      <c r="DN40" s="286"/>
      <c r="DO40" s="286"/>
      <c r="DP40" s="287">
        <v>9</v>
      </c>
      <c r="DQ40" s="287"/>
      <c r="DR40" s="287"/>
      <c r="DS40" s="287"/>
      <c r="DT40" s="287"/>
      <c r="DU40" s="287"/>
      <c r="DV40" s="287"/>
      <c r="DW40" s="287"/>
      <c r="DX40" s="287"/>
      <c r="DY40" s="287"/>
      <c r="DZ40" s="287"/>
      <c r="EA40" s="287"/>
      <c r="EB40" s="287"/>
      <c r="EC40" s="287"/>
      <c r="ED40" s="287"/>
      <c r="EE40" s="287"/>
      <c r="EF40" s="287"/>
      <c r="EG40" s="287"/>
      <c r="EH40" s="287"/>
      <c r="EI40" s="287"/>
      <c r="EJ40" s="287"/>
      <c r="EK40" s="287"/>
      <c r="EL40" s="287"/>
      <c r="EM40" s="287"/>
      <c r="EN40" s="287">
        <v>10</v>
      </c>
      <c r="EO40" s="287"/>
      <c r="EP40" s="287"/>
      <c r="EQ40" s="287"/>
      <c r="ER40" s="287"/>
      <c r="ES40" s="287"/>
      <c r="ET40" s="287"/>
      <c r="EU40" s="287"/>
      <c r="EV40" s="287"/>
      <c r="EW40" s="287"/>
      <c r="EX40" s="287"/>
      <c r="EY40" s="287"/>
      <c r="EZ40" s="287"/>
      <c r="FA40" s="287"/>
      <c r="FB40" s="287"/>
      <c r="FC40" s="287"/>
      <c r="FD40" s="287"/>
      <c r="FE40" s="287"/>
      <c r="FF40" s="287"/>
      <c r="FG40" s="287"/>
      <c r="FH40" s="287"/>
      <c r="FI40" s="287"/>
      <c r="FJ40" s="287"/>
      <c r="FK40" s="287"/>
    </row>
    <row r="41" spans="1:167" ht="1.5" hidden="1" customHeight="1" thickBot="1">
      <c r="A41" s="315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7"/>
      <c r="AE41" s="320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289"/>
      <c r="BB41" s="289"/>
      <c r="BC41" s="289"/>
      <c r="BD41" s="289"/>
      <c r="BE41" s="289"/>
      <c r="BF41" s="289"/>
      <c r="BG41" s="289"/>
      <c r="BH41" s="289"/>
      <c r="BI41" s="289"/>
      <c r="BJ41" s="289"/>
      <c r="BK41" s="289"/>
      <c r="BL41" s="289"/>
      <c r="BM41" s="289"/>
      <c r="BN41" s="289"/>
      <c r="BO41" s="289"/>
      <c r="BP41" s="289"/>
      <c r="BQ41" s="289"/>
      <c r="BR41" s="289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8"/>
      <c r="CN41" s="289"/>
      <c r="CO41" s="289"/>
      <c r="CP41" s="289"/>
      <c r="CQ41" s="289"/>
      <c r="CR41" s="289"/>
      <c r="CS41" s="289"/>
      <c r="CT41" s="289"/>
      <c r="CU41" s="289"/>
      <c r="CV41" s="289"/>
      <c r="CW41" s="289"/>
      <c r="CX41" s="289"/>
      <c r="CY41" s="289"/>
      <c r="CZ41" s="289"/>
      <c r="DA41" s="289"/>
      <c r="DB41" s="318"/>
      <c r="DC41" s="318"/>
      <c r="DD41" s="318"/>
      <c r="DE41" s="318"/>
      <c r="DF41" s="318"/>
      <c r="DG41" s="318"/>
      <c r="DH41" s="318"/>
      <c r="DI41" s="318"/>
      <c r="DJ41" s="318"/>
      <c r="DK41" s="318"/>
      <c r="DL41" s="318"/>
      <c r="DM41" s="318"/>
      <c r="DN41" s="318"/>
      <c r="DO41" s="318"/>
      <c r="DP41" s="324"/>
      <c r="DQ41" s="324"/>
      <c r="DR41" s="324"/>
      <c r="DS41" s="324"/>
      <c r="DT41" s="324"/>
      <c r="DU41" s="324"/>
      <c r="DV41" s="324"/>
      <c r="DW41" s="324"/>
      <c r="DX41" s="324"/>
      <c r="DY41" s="324"/>
      <c r="DZ41" s="324"/>
      <c r="EA41" s="324"/>
      <c r="EB41" s="324"/>
      <c r="EC41" s="324"/>
      <c r="ED41" s="324"/>
      <c r="EE41" s="324"/>
      <c r="EF41" s="324"/>
      <c r="EG41" s="324"/>
      <c r="EH41" s="324"/>
      <c r="EI41" s="324"/>
      <c r="EJ41" s="324"/>
      <c r="EK41" s="324"/>
      <c r="EL41" s="324"/>
      <c r="EM41" s="324"/>
      <c r="EN41" s="324"/>
      <c r="EO41" s="324"/>
      <c r="EP41" s="324"/>
      <c r="EQ41" s="324"/>
      <c r="ER41" s="324"/>
      <c r="ES41" s="324"/>
      <c r="ET41" s="324"/>
      <c r="EU41" s="324"/>
      <c r="EV41" s="324"/>
      <c r="EW41" s="324"/>
      <c r="EX41" s="324"/>
      <c r="EY41" s="324"/>
      <c r="EZ41" s="324"/>
      <c r="FA41" s="324"/>
      <c r="FB41" s="324"/>
      <c r="FC41" s="324"/>
      <c r="FD41" s="324"/>
      <c r="FE41" s="324"/>
      <c r="FF41" s="324"/>
      <c r="FG41" s="324"/>
      <c r="FH41" s="324"/>
      <c r="FI41" s="324"/>
      <c r="FJ41" s="324"/>
      <c r="FK41" s="325"/>
    </row>
    <row r="42" spans="1:167" ht="46.5" customHeight="1" thickBot="1">
      <c r="A42" s="321" t="s">
        <v>598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3"/>
      <c r="AE42" s="320" t="s">
        <v>525</v>
      </c>
      <c r="AF42" s="289"/>
      <c r="AG42" s="289"/>
      <c r="AH42" s="289"/>
      <c r="AI42" s="289"/>
      <c r="AJ42" s="289"/>
      <c r="AK42" s="289"/>
      <c r="AL42" s="289"/>
      <c r="AM42" s="289"/>
      <c r="AN42" s="289"/>
      <c r="AO42" s="289" t="s">
        <v>599</v>
      </c>
      <c r="AP42" s="289"/>
      <c r="AQ42" s="289"/>
      <c r="AR42" s="289"/>
      <c r="AS42" s="289"/>
      <c r="AT42" s="289"/>
      <c r="AU42" s="289"/>
      <c r="AV42" s="289"/>
      <c r="AW42" s="289"/>
      <c r="AX42" s="289"/>
      <c r="AY42" s="289" t="s">
        <v>541</v>
      </c>
      <c r="AZ42" s="289"/>
      <c r="BA42" s="289"/>
      <c r="BB42" s="289"/>
      <c r="BC42" s="289"/>
      <c r="BD42" s="289"/>
      <c r="BE42" s="289"/>
      <c r="BF42" s="289"/>
      <c r="BG42" s="289"/>
      <c r="BH42" s="289"/>
      <c r="BI42" s="289" t="s">
        <v>493</v>
      </c>
      <c r="BJ42" s="289"/>
      <c r="BK42" s="289"/>
      <c r="BL42" s="289"/>
      <c r="BM42" s="289"/>
      <c r="BN42" s="289"/>
      <c r="BO42" s="289"/>
      <c r="BP42" s="289"/>
      <c r="BQ42" s="289"/>
      <c r="BR42" s="289"/>
      <c r="BS42" s="318">
        <v>0</v>
      </c>
      <c r="BT42" s="318"/>
      <c r="BU42" s="318"/>
      <c r="BV42" s="318"/>
      <c r="BW42" s="318"/>
      <c r="BX42" s="318"/>
      <c r="BY42" s="318"/>
      <c r="BZ42" s="318"/>
      <c r="CA42" s="318"/>
      <c r="CB42" s="318"/>
      <c r="CC42" s="318"/>
      <c r="CD42" s="318"/>
      <c r="CE42" s="318"/>
      <c r="CF42" s="318"/>
      <c r="CG42" s="318"/>
      <c r="CH42" s="318"/>
      <c r="CI42" s="318"/>
      <c r="CJ42" s="318"/>
      <c r="CK42" s="318"/>
      <c r="CL42" s="318"/>
      <c r="CM42" s="318"/>
      <c r="CN42" s="289" t="s">
        <v>493</v>
      </c>
      <c r="CO42" s="289"/>
      <c r="CP42" s="289"/>
      <c r="CQ42" s="289"/>
      <c r="CR42" s="289"/>
      <c r="CS42" s="289"/>
      <c r="CT42" s="289"/>
      <c r="CU42" s="289"/>
      <c r="CV42" s="289"/>
      <c r="CW42" s="289"/>
      <c r="CX42" s="289"/>
      <c r="CY42" s="289"/>
      <c r="CZ42" s="289"/>
      <c r="DA42" s="289"/>
      <c r="DB42" s="318">
        <v>0</v>
      </c>
      <c r="DC42" s="318"/>
      <c r="DD42" s="318"/>
      <c r="DE42" s="318"/>
      <c r="DF42" s="318"/>
      <c r="DG42" s="318"/>
      <c r="DH42" s="318"/>
      <c r="DI42" s="318"/>
      <c r="DJ42" s="318"/>
      <c r="DK42" s="318"/>
      <c r="DL42" s="318"/>
      <c r="DM42" s="318"/>
      <c r="DN42" s="318"/>
      <c r="DO42" s="318"/>
      <c r="DP42" s="318">
        <v>13000</v>
      </c>
      <c r="DQ42" s="318"/>
      <c r="DR42" s="318"/>
      <c r="DS42" s="318"/>
      <c r="DT42" s="318"/>
      <c r="DU42" s="318"/>
      <c r="DV42" s="318"/>
      <c r="DW42" s="318"/>
      <c r="DX42" s="318"/>
      <c r="DY42" s="318"/>
      <c r="DZ42" s="318"/>
      <c r="EA42" s="318"/>
      <c r="EB42" s="318"/>
      <c r="EC42" s="318"/>
      <c r="ED42" s="318"/>
      <c r="EE42" s="318"/>
      <c r="EF42" s="318"/>
      <c r="EG42" s="318"/>
      <c r="EH42" s="318"/>
      <c r="EI42" s="318"/>
      <c r="EJ42" s="318"/>
      <c r="EK42" s="318"/>
      <c r="EL42" s="318"/>
      <c r="EM42" s="318"/>
      <c r="EN42" s="318"/>
      <c r="EO42" s="318"/>
      <c r="EP42" s="318"/>
      <c r="EQ42" s="318"/>
      <c r="ER42" s="318"/>
      <c r="ES42" s="318"/>
      <c r="ET42" s="318"/>
      <c r="EU42" s="318"/>
      <c r="EV42" s="318"/>
      <c r="EW42" s="318"/>
      <c r="EX42" s="318"/>
      <c r="EY42" s="318"/>
      <c r="EZ42" s="318"/>
      <c r="FA42" s="318"/>
      <c r="FB42" s="318"/>
      <c r="FC42" s="318"/>
      <c r="FD42" s="318"/>
      <c r="FE42" s="318"/>
      <c r="FF42" s="318"/>
      <c r="FG42" s="318"/>
      <c r="FH42" s="318"/>
      <c r="FI42" s="318"/>
      <c r="FJ42" s="318"/>
      <c r="FK42" s="319"/>
    </row>
    <row r="43" spans="1:167" ht="9.75" hidden="1" customHeight="1" thickBot="1">
      <c r="A43" s="315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7"/>
      <c r="AE43" s="320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289"/>
      <c r="AT43" s="289"/>
      <c r="AU43" s="289"/>
      <c r="AV43" s="289"/>
      <c r="AW43" s="289"/>
      <c r="AX43" s="289"/>
      <c r="AY43" s="289"/>
      <c r="AZ43" s="289"/>
      <c r="BA43" s="289"/>
      <c r="BB43" s="289"/>
      <c r="BC43" s="289"/>
      <c r="BD43" s="289"/>
      <c r="BE43" s="289"/>
      <c r="BF43" s="289"/>
      <c r="BG43" s="289"/>
      <c r="BH43" s="289"/>
      <c r="BI43" s="289"/>
      <c r="BJ43" s="289"/>
      <c r="BK43" s="289"/>
      <c r="BL43" s="289"/>
      <c r="BM43" s="289"/>
      <c r="BN43" s="289"/>
      <c r="BO43" s="289"/>
      <c r="BP43" s="289"/>
      <c r="BQ43" s="289"/>
      <c r="BR43" s="289"/>
      <c r="BS43" s="318"/>
      <c r="BT43" s="318"/>
      <c r="BU43" s="318"/>
      <c r="BV43" s="318"/>
      <c r="BW43" s="318"/>
      <c r="BX43" s="318"/>
      <c r="BY43" s="318"/>
      <c r="BZ43" s="318"/>
      <c r="CA43" s="318"/>
      <c r="CB43" s="318"/>
      <c r="CC43" s="318"/>
      <c r="CD43" s="318"/>
      <c r="CE43" s="318"/>
      <c r="CF43" s="318"/>
      <c r="CG43" s="318"/>
      <c r="CH43" s="318"/>
      <c r="CI43" s="318"/>
      <c r="CJ43" s="318"/>
      <c r="CK43" s="318"/>
      <c r="CL43" s="318"/>
      <c r="CM43" s="318"/>
      <c r="CN43" s="289"/>
      <c r="CO43" s="289"/>
      <c r="CP43" s="289"/>
      <c r="CQ43" s="289"/>
      <c r="CR43" s="289"/>
      <c r="CS43" s="289"/>
      <c r="CT43" s="289"/>
      <c r="CU43" s="289"/>
      <c r="CV43" s="289"/>
      <c r="CW43" s="289"/>
      <c r="CX43" s="289"/>
      <c r="CY43" s="289"/>
      <c r="CZ43" s="289"/>
      <c r="DA43" s="289"/>
      <c r="DB43" s="318"/>
      <c r="DC43" s="318"/>
      <c r="DD43" s="318"/>
      <c r="DE43" s="318"/>
      <c r="DF43" s="318"/>
      <c r="DG43" s="318"/>
      <c r="DH43" s="318"/>
      <c r="DI43" s="318"/>
      <c r="DJ43" s="318"/>
      <c r="DK43" s="318"/>
      <c r="DL43" s="318"/>
      <c r="DM43" s="318"/>
      <c r="DN43" s="318"/>
      <c r="DO43" s="318"/>
      <c r="DP43" s="318"/>
      <c r="DQ43" s="318"/>
      <c r="DR43" s="318"/>
      <c r="DS43" s="318"/>
      <c r="DT43" s="318"/>
      <c r="DU43" s="318"/>
      <c r="DV43" s="318"/>
      <c r="DW43" s="318"/>
      <c r="DX43" s="318"/>
      <c r="DY43" s="318"/>
      <c r="DZ43" s="318"/>
      <c r="EA43" s="318"/>
      <c r="EB43" s="318"/>
      <c r="EC43" s="318"/>
      <c r="ED43" s="318"/>
      <c r="EE43" s="318"/>
      <c r="EF43" s="318"/>
      <c r="EG43" s="318"/>
      <c r="EH43" s="318"/>
      <c r="EI43" s="318"/>
      <c r="EJ43" s="318"/>
      <c r="EK43" s="318"/>
      <c r="EL43" s="318"/>
      <c r="EM43" s="318"/>
      <c r="EN43" s="318"/>
      <c r="EO43" s="318"/>
      <c r="EP43" s="318"/>
      <c r="EQ43" s="318"/>
      <c r="ER43" s="318"/>
      <c r="ES43" s="318"/>
      <c r="ET43" s="318"/>
      <c r="EU43" s="318"/>
      <c r="EV43" s="318"/>
      <c r="EW43" s="318"/>
      <c r="EX43" s="318"/>
      <c r="EY43" s="318"/>
      <c r="EZ43" s="318"/>
      <c r="FA43" s="318"/>
      <c r="FB43" s="318"/>
      <c r="FC43" s="318"/>
      <c r="FD43" s="318"/>
      <c r="FE43" s="318"/>
      <c r="FF43" s="318"/>
      <c r="FG43" s="318"/>
      <c r="FH43" s="318"/>
      <c r="FI43" s="318"/>
      <c r="FJ43" s="318"/>
      <c r="FK43" s="319"/>
    </row>
    <row r="44" spans="1:167" ht="46.5" customHeight="1" thickBot="1">
      <c r="A44" s="321" t="s">
        <v>600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3"/>
      <c r="AE44" s="320" t="s">
        <v>601</v>
      </c>
      <c r="AF44" s="289"/>
      <c r="AG44" s="289"/>
      <c r="AH44" s="289"/>
      <c r="AI44" s="289"/>
      <c r="AJ44" s="289"/>
      <c r="AK44" s="289"/>
      <c r="AL44" s="289"/>
      <c r="AM44" s="289"/>
      <c r="AN44" s="289"/>
      <c r="AO44" s="289" t="s">
        <v>602</v>
      </c>
      <c r="AP44" s="289"/>
      <c r="AQ44" s="289"/>
      <c r="AR44" s="289"/>
      <c r="AS44" s="289"/>
      <c r="AT44" s="289"/>
      <c r="AU44" s="289"/>
      <c r="AV44" s="289"/>
      <c r="AW44" s="289"/>
      <c r="AX44" s="289"/>
      <c r="AY44" s="289" t="s">
        <v>603</v>
      </c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89"/>
      <c r="BR44" s="289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18"/>
      <c r="CH44" s="318"/>
      <c r="CI44" s="318"/>
      <c r="CJ44" s="318"/>
      <c r="CK44" s="318"/>
      <c r="CL44" s="318"/>
      <c r="CM44" s="318"/>
      <c r="CN44" s="289"/>
      <c r="CO44" s="289"/>
      <c r="CP44" s="289"/>
      <c r="CQ44" s="289"/>
      <c r="CR44" s="289"/>
      <c r="CS44" s="289"/>
      <c r="CT44" s="289"/>
      <c r="CU44" s="289"/>
      <c r="CV44" s="289"/>
      <c r="CW44" s="289"/>
      <c r="CX44" s="289"/>
      <c r="CY44" s="289"/>
      <c r="CZ44" s="289"/>
      <c r="DA44" s="289"/>
      <c r="DB44" s="318"/>
      <c r="DC44" s="318"/>
      <c r="DD44" s="318"/>
      <c r="DE44" s="318"/>
      <c r="DF44" s="318"/>
      <c r="DG44" s="318"/>
      <c r="DH44" s="318"/>
      <c r="DI44" s="318"/>
      <c r="DJ44" s="318"/>
      <c r="DK44" s="318"/>
      <c r="DL44" s="318"/>
      <c r="DM44" s="318"/>
      <c r="DN44" s="318"/>
      <c r="DO44" s="318"/>
      <c r="DP44" s="318">
        <v>21200</v>
      </c>
      <c r="DQ44" s="318"/>
      <c r="DR44" s="318"/>
      <c r="DS44" s="318"/>
      <c r="DT44" s="318"/>
      <c r="DU44" s="318"/>
      <c r="DV44" s="318"/>
      <c r="DW44" s="318"/>
      <c r="DX44" s="318"/>
      <c r="DY44" s="318"/>
      <c r="DZ44" s="318"/>
      <c r="EA44" s="318"/>
      <c r="EB44" s="318"/>
      <c r="EC44" s="318"/>
      <c r="ED44" s="318"/>
      <c r="EE44" s="318"/>
      <c r="EF44" s="318"/>
      <c r="EG44" s="318"/>
      <c r="EH44" s="318"/>
      <c r="EI44" s="318"/>
      <c r="EJ44" s="318"/>
      <c r="EK44" s="318"/>
      <c r="EL44" s="318"/>
      <c r="EM44" s="318"/>
      <c r="EN44" s="318"/>
      <c r="EO44" s="318"/>
      <c r="EP44" s="318"/>
      <c r="EQ44" s="318"/>
      <c r="ER44" s="318"/>
      <c r="ES44" s="318"/>
      <c r="ET44" s="318"/>
      <c r="EU44" s="318"/>
      <c r="EV44" s="318"/>
      <c r="EW44" s="318"/>
      <c r="EX44" s="318"/>
      <c r="EY44" s="318"/>
      <c r="EZ44" s="318"/>
      <c r="FA44" s="318"/>
      <c r="FB44" s="318"/>
      <c r="FC44" s="318"/>
      <c r="FD44" s="318"/>
      <c r="FE44" s="318"/>
      <c r="FF44" s="318"/>
      <c r="FG44" s="318"/>
      <c r="FH44" s="318"/>
      <c r="FI44" s="318"/>
      <c r="FJ44" s="318"/>
      <c r="FK44" s="319"/>
    </row>
    <row r="45" spans="1:167" ht="36" customHeight="1" thickBot="1">
      <c r="A45" s="321" t="s">
        <v>494</v>
      </c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3"/>
      <c r="AE45" s="320" t="s">
        <v>495</v>
      </c>
      <c r="AF45" s="289"/>
      <c r="AG45" s="289"/>
      <c r="AH45" s="289"/>
      <c r="AI45" s="289"/>
      <c r="AJ45" s="289"/>
      <c r="AK45" s="289"/>
      <c r="AL45" s="289"/>
      <c r="AM45" s="289"/>
      <c r="AN45" s="289"/>
      <c r="AO45" s="289" t="s">
        <v>543</v>
      </c>
      <c r="AP45" s="289"/>
      <c r="AQ45" s="289"/>
      <c r="AR45" s="289"/>
      <c r="AS45" s="289"/>
      <c r="AT45" s="289"/>
      <c r="AU45" s="289"/>
      <c r="AV45" s="289"/>
      <c r="AW45" s="289"/>
      <c r="AX45" s="289"/>
      <c r="AY45" s="289" t="s">
        <v>604</v>
      </c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89"/>
      <c r="BS45" s="318"/>
      <c r="BT45" s="318"/>
      <c r="BU45" s="318"/>
      <c r="BV45" s="318"/>
      <c r="BW45" s="318"/>
      <c r="BX45" s="318"/>
      <c r="BY45" s="318"/>
      <c r="BZ45" s="318"/>
      <c r="CA45" s="318"/>
      <c r="CB45" s="318"/>
      <c r="CC45" s="318"/>
      <c r="CD45" s="318"/>
      <c r="CE45" s="318"/>
      <c r="CF45" s="318"/>
      <c r="CG45" s="318"/>
      <c r="CH45" s="318"/>
      <c r="CI45" s="318"/>
      <c r="CJ45" s="318"/>
      <c r="CK45" s="318"/>
      <c r="CL45" s="318"/>
      <c r="CM45" s="318"/>
      <c r="CN45" s="289"/>
      <c r="CO45" s="289"/>
      <c r="CP45" s="289"/>
      <c r="CQ45" s="289"/>
      <c r="CR45" s="289"/>
      <c r="CS45" s="289"/>
      <c r="CT45" s="289"/>
      <c r="CU45" s="289"/>
      <c r="CV45" s="289"/>
      <c r="CW45" s="289"/>
      <c r="CX45" s="289"/>
      <c r="CY45" s="289"/>
      <c r="CZ45" s="289"/>
      <c r="DA45" s="289"/>
      <c r="DB45" s="318"/>
      <c r="DC45" s="318"/>
      <c r="DD45" s="318"/>
      <c r="DE45" s="318"/>
      <c r="DF45" s="318"/>
      <c r="DG45" s="318"/>
      <c r="DH45" s="318"/>
      <c r="DI45" s="318"/>
      <c r="DJ45" s="318"/>
      <c r="DK45" s="318"/>
      <c r="DL45" s="318"/>
      <c r="DM45" s="318"/>
      <c r="DN45" s="318"/>
      <c r="DO45" s="318"/>
      <c r="DP45" s="318">
        <v>5000</v>
      </c>
      <c r="DQ45" s="318"/>
      <c r="DR45" s="318"/>
      <c r="DS45" s="318"/>
      <c r="DT45" s="318"/>
      <c r="DU45" s="318"/>
      <c r="DV45" s="318"/>
      <c r="DW45" s="318"/>
      <c r="DX45" s="318"/>
      <c r="DY45" s="318"/>
      <c r="DZ45" s="318"/>
      <c r="EA45" s="318"/>
      <c r="EB45" s="318"/>
      <c r="EC45" s="318"/>
      <c r="ED45" s="318"/>
      <c r="EE45" s="318"/>
      <c r="EF45" s="318"/>
      <c r="EG45" s="318"/>
      <c r="EH45" s="318"/>
      <c r="EI45" s="318"/>
      <c r="EJ45" s="318"/>
      <c r="EK45" s="318"/>
      <c r="EL45" s="318"/>
      <c r="EM45" s="318"/>
      <c r="EN45" s="318"/>
      <c r="EO45" s="318"/>
      <c r="EP45" s="318"/>
      <c r="EQ45" s="318"/>
      <c r="ER45" s="318"/>
      <c r="ES45" s="318"/>
      <c r="ET45" s="318"/>
      <c r="EU45" s="318"/>
      <c r="EV45" s="318"/>
      <c r="EW45" s="318"/>
      <c r="EX45" s="318"/>
      <c r="EY45" s="318"/>
      <c r="EZ45" s="318"/>
      <c r="FA45" s="318"/>
      <c r="FB45" s="318"/>
      <c r="FC45" s="318"/>
      <c r="FD45" s="318"/>
      <c r="FE45" s="318"/>
      <c r="FF45" s="318"/>
      <c r="FG45" s="318"/>
      <c r="FH45" s="318"/>
      <c r="FI45" s="318"/>
      <c r="FJ45" s="318"/>
      <c r="FK45" s="319"/>
    </row>
    <row r="46" spans="1:167" ht="26.25" customHeight="1" thickBot="1">
      <c r="A46" s="321" t="s">
        <v>605</v>
      </c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3"/>
      <c r="AE46" s="320" t="s">
        <v>606</v>
      </c>
      <c r="AF46" s="289"/>
      <c r="AG46" s="289"/>
      <c r="AH46" s="289"/>
      <c r="AI46" s="289"/>
      <c r="AJ46" s="289"/>
      <c r="AK46" s="289"/>
      <c r="AL46" s="289"/>
      <c r="AM46" s="289"/>
      <c r="AN46" s="289"/>
      <c r="AO46" s="289" t="s">
        <v>607</v>
      </c>
      <c r="AP46" s="289"/>
      <c r="AQ46" s="289"/>
      <c r="AR46" s="289"/>
      <c r="AS46" s="289"/>
      <c r="AT46" s="289"/>
      <c r="AU46" s="289"/>
      <c r="AV46" s="289"/>
      <c r="AW46" s="289"/>
      <c r="AX46" s="289"/>
      <c r="AY46" s="289" t="s">
        <v>608</v>
      </c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  <c r="BR46" s="289"/>
      <c r="BS46" s="318"/>
      <c r="BT46" s="318"/>
      <c r="BU46" s="318"/>
      <c r="BV46" s="318"/>
      <c r="BW46" s="318"/>
      <c r="BX46" s="318"/>
      <c r="BY46" s="318"/>
      <c r="BZ46" s="318"/>
      <c r="CA46" s="318"/>
      <c r="CB46" s="318"/>
      <c r="CC46" s="318"/>
      <c r="CD46" s="318"/>
      <c r="CE46" s="318"/>
      <c r="CF46" s="318"/>
      <c r="CG46" s="318"/>
      <c r="CH46" s="318"/>
      <c r="CI46" s="318"/>
      <c r="CJ46" s="318"/>
      <c r="CK46" s="318"/>
      <c r="CL46" s="318"/>
      <c r="CM46" s="318"/>
      <c r="CN46" s="289"/>
      <c r="CO46" s="289"/>
      <c r="CP46" s="289"/>
      <c r="CQ46" s="289"/>
      <c r="CR46" s="289"/>
      <c r="CS46" s="289"/>
      <c r="CT46" s="289"/>
      <c r="CU46" s="289"/>
      <c r="CV46" s="289"/>
      <c r="CW46" s="289"/>
      <c r="CX46" s="289"/>
      <c r="CY46" s="289"/>
      <c r="CZ46" s="289"/>
      <c r="DA46" s="289"/>
      <c r="DB46" s="318"/>
      <c r="DC46" s="318"/>
      <c r="DD46" s="318"/>
      <c r="DE46" s="318"/>
      <c r="DF46" s="318"/>
      <c r="DG46" s="318"/>
      <c r="DH46" s="318"/>
      <c r="DI46" s="318"/>
      <c r="DJ46" s="318"/>
      <c r="DK46" s="318"/>
      <c r="DL46" s="318"/>
      <c r="DM46" s="318"/>
      <c r="DN46" s="318"/>
      <c r="DO46" s="318"/>
      <c r="DP46" s="318">
        <v>6000</v>
      </c>
      <c r="DQ46" s="318"/>
      <c r="DR46" s="318"/>
      <c r="DS46" s="318"/>
      <c r="DT46" s="318"/>
      <c r="DU46" s="318"/>
      <c r="DV46" s="318"/>
      <c r="DW46" s="318"/>
      <c r="DX46" s="318"/>
      <c r="DY46" s="318"/>
      <c r="DZ46" s="318"/>
      <c r="EA46" s="318"/>
      <c r="EB46" s="318"/>
      <c r="EC46" s="318"/>
      <c r="ED46" s="318"/>
      <c r="EE46" s="318"/>
      <c r="EF46" s="318"/>
      <c r="EG46" s="318"/>
      <c r="EH46" s="318"/>
      <c r="EI46" s="318"/>
      <c r="EJ46" s="318"/>
      <c r="EK46" s="318"/>
      <c r="EL46" s="318"/>
      <c r="EM46" s="318"/>
      <c r="EN46" s="318"/>
      <c r="EO46" s="318"/>
      <c r="EP46" s="318"/>
      <c r="EQ46" s="318"/>
      <c r="ER46" s="318"/>
      <c r="ES46" s="318"/>
      <c r="ET46" s="318"/>
      <c r="EU46" s="318"/>
      <c r="EV46" s="318"/>
      <c r="EW46" s="318"/>
      <c r="EX46" s="318"/>
      <c r="EY46" s="318"/>
      <c r="EZ46" s="318"/>
      <c r="FA46" s="318"/>
      <c r="FB46" s="318"/>
      <c r="FC46" s="318"/>
      <c r="FD46" s="318"/>
      <c r="FE46" s="318"/>
      <c r="FF46" s="318"/>
      <c r="FG46" s="318"/>
      <c r="FH46" s="318"/>
      <c r="FI46" s="318"/>
      <c r="FJ46" s="318"/>
      <c r="FK46" s="319"/>
    </row>
    <row r="47" spans="1:167" ht="24.75" customHeight="1" thickBot="1">
      <c r="A47" s="321" t="s">
        <v>544</v>
      </c>
      <c r="B47" s="322"/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3"/>
      <c r="AE47" s="320" t="s">
        <v>526</v>
      </c>
      <c r="AF47" s="289"/>
      <c r="AG47" s="289"/>
      <c r="AH47" s="289"/>
      <c r="AI47" s="289"/>
      <c r="AJ47" s="289"/>
      <c r="AK47" s="289"/>
      <c r="AL47" s="289"/>
      <c r="AM47" s="289"/>
      <c r="AN47" s="289"/>
      <c r="AO47" s="289" t="s">
        <v>609</v>
      </c>
      <c r="AP47" s="289"/>
      <c r="AQ47" s="289"/>
      <c r="AR47" s="289"/>
      <c r="AS47" s="289"/>
      <c r="AT47" s="289"/>
      <c r="AU47" s="289"/>
      <c r="AV47" s="289"/>
      <c r="AW47" s="289"/>
      <c r="AX47" s="289"/>
      <c r="AY47" s="289" t="s">
        <v>610</v>
      </c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89"/>
      <c r="BQ47" s="289"/>
      <c r="BR47" s="289"/>
      <c r="BS47" s="318"/>
      <c r="BT47" s="318"/>
      <c r="BU47" s="318"/>
      <c r="BV47" s="318"/>
      <c r="BW47" s="318"/>
      <c r="BX47" s="318"/>
      <c r="BY47" s="318"/>
      <c r="BZ47" s="318"/>
      <c r="CA47" s="318"/>
      <c r="CB47" s="318"/>
      <c r="CC47" s="318"/>
      <c r="CD47" s="318"/>
      <c r="CE47" s="318"/>
      <c r="CF47" s="318"/>
      <c r="CG47" s="318"/>
      <c r="CH47" s="318"/>
      <c r="CI47" s="318"/>
      <c r="CJ47" s="318"/>
      <c r="CK47" s="318"/>
      <c r="CL47" s="318"/>
      <c r="CM47" s="318"/>
      <c r="CN47" s="289"/>
      <c r="CO47" s="289"/>
      <c r="CP47" s="289"/>
      <c r="CQ47" s="289"/>
      <c r="CR47" s="289"/>
      <c r="CS47" s="289"/>
      <c r="CT47" s="289"/>
      <c r="CU47" s="289"/>
      <c r="CV47" s="289"/>
      <c r="CW47" s="289"/>
      <c r="CX47" s="289"/>
      <c r="CY47" s="289"/>
      <c r="CZ47" s="289"/>
      <c r="DA47" s="289"/>
      <c r="DB47" s="318"/>
      <c r="DC47" s="318"/>
      <c r="DD47" s="318"/>
      <c r="DE47" s="318"/>
      <c r="DF47" s="318"/>
      <c r="DG47" s="318"/>
      <c r="DH47" s="318"/>
      <c r="DI47" s="318"/>
      <c r="DJ47" s="318"/>
      <c r="DK47" s="318"/>
      <c r="DL47" s="318"/>
      <c r="DM47" s="318"/>
      <c r="DN47" s="318"/>
      <c r="DO47" s="318"/>
      <c r="DP47" s="318">
        <v>8000</v>
      </c>
      <c r="DQ47" s="318"/>
      <c r="DR47" s="318"/>
      <c r="DS47" s="318"/>
      <c r="DT47" s="318"/>
      <c r="DU47" s="318"/>
      <c r="DV47" s="318"/>
      <c r="DW47" s="318"/>
      <c r="DX47" s="318"/>
      <c r="DY47" s="318"/>
      <c r="DZ47" s="318"/>
      <c r="EA47" s="318"/>
      <c r="EB47" s="318"/>
      <c r="EC47" s="318"/>
      <c r="ED47" s="318"/>
      <c r="EE47" s="318"/>
      <c r="EF47" s="318"/>
      <c r="EG47" s="318"/>
      <c r="EH47" s="318"/>
      <c r="EI47" s="318"/>
      <c r="EJ47" s="318"/>
      <c r="EK47" s="318"/>
      <c r="EL47" s="318"/>
      <c r="EM47" s="318"/>
      <c r="EN47" s="318"/>
      <c r="EO47" s="318"/>
      <c r="EP47" s="318"/>
      <c r="EQ47" s="318"/>
      <c r="ER47" s="318"/>
      <c r="ES47" s="318"/>
      <c r="ET47" s="318"/>
      <c r="EU47" s="318"/>
      <c r="EV47" s="318"/>
      <c r="EW47" s="318"/>
      <c r="EX47" s="318"/>
      <c r="EY47" s="318"/>
      <c r="EZ47" s="318"/>
      <c r="FA47" s="318"/>
      <c r="FB47" s="318"/>
      <c r="FC47" s="318"/>
      <c r="FD47" s="318"/>
      <c r="FE47" s="318"/>
      <c r="FF47" s="318"/>
      <c r="FG47" s="318"/>
      <c r="FH47" s="318"/>
      <c r="FI47" s="318"/>
      <c r="FJ47" s="318"/>
      <c r="FK47" s="319"/>
    </row>
    <row r="48" spans="1:167" ht="26.25" customHeight="1" thickBot="1">
      <c r="A48" s="321" t="s">
        <v>544</v>
      </c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3"/>
      <c r="AE48" s="320" t="s">
        <v>526</v>
      </c>
      <c r="AF48" s="289"/>
      <c r="AG48" s="289"/>
      <c r="AH48" s="289"/>
      <c r="AI48" s="289"/>
      <c r="AJ48" s="289"/>
      <c r="AK48" s="289"/>
      <c r="AL48" s="289"/>
      <c r="AM48" s="289"/>
      <c r="AN48" s="289"/>
      <c r="AO48" s="289" t="s">
        <v>609</v>
      </c>
      <c r="AP48" s="289"/>
      <c r="AQ48" s="289"/>
      <c r="AR48" s="289"/>
      <c r="AS48" s="289"/>
      <c r="AT48" s="289"/>
      <c r="AU48" s="289"/>
      <c r="AV48" s="289"/>
      <c r="AW48" s="289"/>
      <c r="AX48" s="289"/>
      <c r="AY48" s="289" t="s">
        <v>546</v>
      </c>
      <c r="AZ48" s="289"/>
      <c r="BA48" s="289"/>
      <c r="BB48" s="289"/>
      <c r="BC48" s="289"/>
      <c r="BD48" s="289"/>
      <c r="BE48" s="289"/>
      <c r="BF48" s="289"/>
      <c r="BG48" s="289"/>
      <c r="BH48" s="289"/>
      <c r="BI48" s="289" t="s">
        <v>493</v>
      </c>
      <c r="BJ48" s="289"/>
      <c r="BK48" s="289"/>
      <c r="BL48" s="289"/>
      <c r="BM48" s="289"/>
      <c r="BN48" s="289"/>
      <c r="BO48" s="289"/>
      <c r="BP48" s="289"/>
      <c r="BQ48" s="289"/>
      <c r="BR48" s="289"/>
      <c r="BS48" s="318">
        <v>0</v>
      </c>
      <c r="BT48" s="318"/>
      <c r="BU48" s="318"/>
      <c r="BV48" s="318"/>
      <c r="BW48" s="318"/>
      <c r="BX48" s="318"/>
      <c r="BY48" s="318"/>
      <c r="BZ48" s="318"/>
      <c r="CA48" s="318"/>
      <c r="CB48" s="318"/>
      <c r="CC48" s="318"/>
      <c r="CD48" s="318"/>
      <c r="CE48" s="318"/>
      <c r="CF48" s="318"/>
      <c r="CG48" s="318"/>
      <c r="CH48" s="318"/>
      <c r="CI48" s="318"/>
      <c r="CJ48" s="318"/>
      <c r="CK48" s="318"/>
      <c r="CL48" s="318"/>
      <c r="CM48" s="318"/>
      <c r="CN48" s="289" t="s">
        <v>493</v>
      </c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289"/>
      <c r="CZ48" s="289"/>
      <c r="DA48" s="289"/>
      <c r="DB48" s="318">
        <v>0</v>
      </c>
      <c r="DC48" s="318"/>
      <c r="DD48" s="318"/>
      <c r="DE48" s="318"/>
      <c r="DF48" s="318"/>
      <c r="DG48" s="318"/>
      <c r="DH48" s="318"/>
      <c r="DI48" s="318"/>
      <c r="DJ48" s="318"/>
      <c r="DK48" s="318"/>
      <c r="DL48" s="318"/>
      <c r="DM48" s="318"/>
      <c r="DN48" s="318"/>
      <c r="DO48" s="318"/>
      <c r="DP48" s="318">
        <v>3500</v>
      </c>
      <c r="DQ48" s="318"/>
      <c r="DR48" s="318"/>
      <c r="DS48" s="318"/>
      <c r="DT48" s="318"/>
      <c r="DU48" s="318"/>
      <c r="DV48" s="318"/>
      <c r="DW48" s="318"/>
      <c r="DX48" s="318"/>
      <c r="DY48" s="318"/>
      <c r="DZ48" s="318"/>
      <c r="EA48" s="318"/>
      <c r="EB48" s="318"/>
      <c r="EC48" s="318"/>
      <c r="ED48" s="318"/>
      <c r="EE48" s="318"/>
      <c r="EF48" s="318"/>
      <c r="EG48" s="318"/>
      <c r="EH48" s="318"/>
      <c r="EI48" s="318"/>
      <c r="EJ48" s="318"/>
      <c r="EK48" s="318"/>
      <c r="EL48" s="318"/>
      <c r="EM48" s="318"/>
      <c r="EN48" s="318"/>
      <c r="EO48" s="318"/>
      <c r="EP48" s="318"/>
      <c r="EQ48" s="318"/>
      <c r="ER48" s="318"/>
      <c r="ES48" s="318"/>
      <c r="ET48" s="318"/>
      <c r="EU48" s="318"/>
      <c r="EV48" s="318"/>
      <c r="EW48" s="318"/>
      <c r="EX48" s="318"/>
      <c r="EY48" s="318"/>
      <c r="EZ48" s="318"/>
      <c r="FA48" s="318"/>
      <c r="FB48" s="318"/>
      <c r="FC48" s="318"/>
      <c r="FD48" s="318"/>
      <c r="FE48" s="318"/>
      <c r="FF48" s="318"/>
      <c r="FG48" s="318"/>
      <c r="FH48" s="318"/>
      <c r="FI48" s="318"/>
      <c r="FJ48" s="318"/>
      <c r="FK48" s="319"/>
    </row>
    <row r="49" spans="1:167" ht="0.75" hidden="1" customHeight="1" thickBot="1">
      <c r="A49" s="315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7"/>
      <c r="AE49" s="320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318"/>
      <c r="BT49" s="318"/>
      <c r="BU49" s="318"/>
      <c r="BV49" s="318"/>
      <c r="BW49" s="318"/>
      <c r="BX49" s="318"/>
      <c r="BY49" s="318"/>
      <c r="BZ49" s="318"/>
      <c r="CA49" s="318"/>
      <c r="CB49" s="318"/>
      <c r="CC49" s="318"/>
      <c r="CD49" s="318"/>
      <c r="CE49" s="318"/>
      <c r="CF49" s="318"/>
      <c r="CG49" s="318"/>
      <c r="CH49" s="318"/>
      <c r="CI49" s="318"/>
      <c r="CJ49" s="318"/>
      <c r="CK49" s="318"/>
      <c r="CL49" s="318"/>
      <c r="CM49" s="318"/>
      <c r="CN49" s="289"/>
      <c r="CO49" s="289"/>
      <c r="CP49" s="289"/>
      <c r="CQ49" s="289"/>
      <c r="CR49" s="289"/>
      <c r="CS49" s="289"/>
      <c r="CT49" s="289"/>
      <c r="CU49" s="289"/>
      <c r="CV49" s="289"/>
      <c r="CW49" s="289"/>
      <c r="CX49" s="289"/>
      <c r="CY49" s="289"/>
      <c r="CZ49" s="289"/>
      <c r="DA49" s="289"/>
      <c r="DB49" s="318"/>
      <c r="DC49" s="318"/>
      <c r="DD49" s="318"/>
      <c r="DE49" s="318"/>
      <c r="DF49" s="318"/>
      <c r="DG49" s="318"/>
      <c r="DH49" s="318"/>
      <c r="DI49" s="318"/>
      <c r="DJ49" s="318"/>
      <c r="DK49" s="318"/>
      <c r="DL49" s="318"/>
      <c r="DM49" s="318"/>
      <c r="DN49" s="318"/>
      <c r="DO49" s="318"/>
      <c r="DP49" s="318"/>
      <c r="DQ49" s="318"/>
      <c r="DR49" s="318"/>
      <c r="DS49" s="318"/>
      <c r="DT49" s="318"/>
      <c r="DU49" s="318"/>
      <c r="DV49" s="318"/>
      <c r="DW49" s="318"/>
      <c r="DX49" s="318"/>
      <c r="DY49" s="318"/>
      <c r="DZ49" s="318"/>
      <c r="EA49" s="318"/>
      <c r="EB49" s="318"/>
      <c r="EC49" s="318"/>
      <c r="ED49" s="318"/>
      <c r="EE49" s="318"/>
      <c r="EF49" s="318"/>
      <c r="EG49" s="318"/>
      <c r="EH49" s="318"/>
      <c r="EI49" s="318"/>
      <c r="EJ49" s="318"/>
      <c r="EK49" s="318"/>
      <c r="EL49" s="318"/>
      <c r="EM49" s="318"/>
      <c r="EN49" s="318"/>
      <c r="EO49" s="318"/>
      <c r="EP49" s="318"/>
      <c r="EQ49" s="318"/>
      <c r="ER49" s="318"/>
      <c r="ES49" s="318"/>
      <c r="ET49" s="318"/>
      <c r="EU49" s="318"/>
      <c r="EV49" s="318"/>
      <c r="EW49" s="318"/>
      <c r="EX49" s="318"/>
      <c r="EY49" s="318"/>
      <c r="EZ49" s="318"/>
      <c r="FA49" s="318"/>
      <c r="FB49" s="318"/>
      <c r="FC49" s="318"/>
      <c r="FD49" s="318"/>
      <c r="FE49" s="318"/>
      <c r="FF49" s="318"/>
      <c r="FG49" s="318"/>
      <c r="FH49" s="318"/>
      <c r="FI49" s="318"/>
      <c r="FJ49" s="318"/>
      <c r="FK49" s="319"/>
    </row>
    <row r="50" spans="1:167" ht="35.25" hidden="1" customHeight="1" thickBot="1">
      <c r="A50" s="31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7"/>
      <c r="AE50" s="320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  <c r="BR50" s="289"/>
      <c r="BS50" s="318"/>
      <c r="BT50" s="318"/>
      <c r="BU50" s="318"/>
      <c r="BV50" s="318"/>
      <c r="BW50" s="318"/>
      <c r="BX50" s="318"/>
      <c r="BY50" s="318"/>
      <c r="BZ50" s="318"/>
      <c r="CA50" s="318"/>
      <c r="CB50" s="318"/>
      <c r="CC50" s="318"/>
      <c r="CD50" s="318"/>
      <c r="CE50" s="318"/>
      <c r="CF50" s="318"/>
      <c r="CG50" s="318"/>
      <c r="CH50" s="318"/>
      <c r="CI50" s="318"/>
      <c r="CJ50" s="318"/>
      <c r="CK50" s="318"/>
      <c r="CL50" s="318"/>
      <c r="CM50" s="318"/>
      <c r="CN50" s="289"/>
      <c r="CO50" s="289"/>
      <c r="CP50" s="289"/>
      <c r="CQ50" s="289"/>
      <c r="CR50" s="289"/>
      <c r="CS50" s="289"/>
      <c r="CT50" s="289"/>
      <c r="CU50" s="289"/>
      <c r="CV50" s="289"/>
      <c r="CW50" s="289"/>
      <c r="CX50" s="289"/>
      <c r="CY50" s="289"/>
      <c r="CZ50" s="289"/>
      <c r="DA50" s="289"/>
      <c r="DB50" s="318"/>
      <c r="DC50" s="318"/>
      <c r="DD50" s="318"/>
      <c r="DE50" s="318"/>
      <c r="DF50" s="318"/>
      <c r="DG50" s="318"/>
      <c r="DH50" s="318"/>
      <c r="DI50" s="318"/>
      <c r="DJ50" s="318"/>
      <c r="DK50" s="318"/>
      <c r="DL50" s="318"/>
      <c r="DM50" s="318"/>
      <c r="DN50" s="318"/>
      <c r="DO50" s="318"/>
      <c r="DP50" s="318"/>
      <c r="DQ50" s="318"/>
      <c r="DR50" s="318"/>
      <c r="DS50" s="318"/>
      <c r="DT50" s="318"/>
      <c r="DU50" s="318"/>
      <c r="DV50" s="318"/>
      <c r="DW50" s="318"/>
      <c r="DX50" s="318"/>
      <c r="DY50" s="318"/>
      <c r="DZ50" s="318"/>
      <c r="EA50" s="318"/>
      <c r="EB50" s="318"/>
      <c r="EC50" s="318"/>
      <c r="ED50" s="318"/>
      <c r="EE50" s="318"/>
      <c r="EF50" s="318"/>
      <c r="EG50" s="318"/>
      <c r="EH50" s="318"/>
      <c r="EI50" s="318"/>
      <c r="EJ50" s="318"/>
      <c r="EK50" s="318"/>
      <c r="EL50" s="318"/>
      <c r="EM50" s="318"/>
      <c r="EN50" s="318"/>
      <c r="EO50" s="318"/>
      <c r="EP50" s="318"/>
      <c r="EQ50" s="318"/>
      <c r="ER50" s="318"/>
      <c r="ES50" s="318"/>
      <c r="ET50" s="318"/>
      <c r="EU50" s="318"/>
      <c r="EV50" s="318"/>
      <c r="EW50" s="318"/>
      <c r="EX50" s="318"/>
      <c r="EY50" s="318"/>
      <c r="EZ50" s="318"/>
      <c r="FA50" s="318"/>
      <c r="FB50" s="318"/>
      <c r="FC50" s="318"/>
      <c r="FD50" s="318"/>
      <c r="FE50" s="318"/>
      <c r="FF50" s="318"/>
      <c r="FG50" s="318"/>
      <c r="FH50" s="318"/>
      <c r="FI50" s="318"/>
      <c r="FJ50" s="318"/>
      <c r="FK50" s="319"/>
    </row>
    <row r="51" spans="1:167" ht="30" customHeight="1" thickBot="1">
      <c r="A51" s="321" t="s">
        <v>544</v>
      </c>
      <c r="B51" s="322"/>
      <c r="C51" s="322"/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3"/>
      <c r="AE51" s="320" t="s">
        <v>526</v>
      </c>
      <c r="AF51" s="289"/>
      <c r="AG51" s="289"/>
      <c r="AH51" s="289"/>
      <c r="AI51" s="289"/>
      <c r="AJ51" s="289"/>
      <c r="AK51" s="289"/>
      <c r="AL51" s="289"/>
      <c r="AM51" s="289"/>
      <c r="AN51" s="289"/>
      <c r="AO51" s="289" t="s">
        <v>609</v>
      </c>
      <c r="AP51" s="289"/>
      <c r="AQ51" s="289"/>
      <c r="AR51" s="289"/>
      <c r="AS51" s="289"/>
      <c r="AT51" s="289"/>
      <c r="AU51" s="289"/>
      <c r="AV51" s="289"/>
      <c r="AW51" s="289"/>
      <c r="AX51" s="289"/>
      <c r="AY51" s="289" t="s">
        <v>604</v>
      </c>
      <c r="AZ51" s="289"/>
      <c r="BA51" s="289"/>
      <c r="BB51" s="289"/>
      <c r="BC51" s="289"/>
      <c r="BD51" s="289"/>
      <c r="BE51" s="289"/>
      <c r="BF51" s="289"/>
      <c r="BG51" s="289"/>
      <c r="BH51" s="289"/>
      <c r="BI51" s="289"/>
      <c r="BJ51" s="289"/>
      <c r="BK51" s="289"/>
      <c r="BL51" s="289"/>
      <c r="BM51" s="289"/>
      <c r="BN51" s="289"/>
      <c r="BO51" s="289"/>
      <c r="BP51" s="289"/>
      <c r="BQ51" s="289"/>
      <c r="BR51" s="289"/>
      <c r="BS51" s="318"/>
      <c r="BT51" s="318"/>
      <c r="BU51" s="318"/>
      <c r="BV51" s="318"/>
      <c r="BW51" s="318"/>
      <c r="BX51" s="318"/>
      <c r="BY51" s="318"/>
      <c r="BZ51" s="318"/>
      <c r="CA51" s="318"/>
      <c r="CB51" s="318"/>
      <c r="CC51" s="318"/>
      <c r="CD51" s="318"/>
      <c r="CE51" s="318"/>
      <c r="CF51" s="318"/>
      <c r="CG51" s="318"/>
      <c r="CH51" s="318"/>
      <c r="CI51" s="318"/>
      <c r="CJ51" s="318"/>
      <c r="CK51" s="318"/>
      <c r="CL51" s="318"/>
      <c r="CM51" s="318"/>
      <c r="CN51" s="289"/>
      <c r="CO51" s="289"/>
      <c r="CP51" s="289"/>
      <c r="CQ51" s="289"/>
      <c r="CR51" s="289"/>
      <c r="CS51" s="289"/>
      <c r="CT51" s="289"/>
      <c r="CU51" s="289"/>
      <c r="CV51" s="289"/>
      <c r="CW51" s="289"/>
      <c r="CX51" s="289"/>
      <c r="CY51" s="289"/>
      <c r="CZ51" s="289"/>
      <c r="DA51" s="289"/>
      <c r="DB51" s="318"/>
      <c r="DC51" s="318"/>
      <c r="DD51" s="318"/>
      <c r="DE51" s="318"/>
      <c r="DF51" s="318"/>
      <c r="DG51" s="318"/>
      <c r="DH51" s="318"/>
      <c r="DI51" s="318"/>
      <c r="DJ51" s="318"/>
      <c r="DK51" s="318"/>
      <c r="DL51" s="318"/>
      <c r="DM51" s="318"/>
      <c r="DN51" s="318"/>
      <c r="DO51" s="318"/>
      <c r="DP51" s="318">
        <v>8025</v>
      </c>
      <c r="DQ51" s="318"/>
      <c r="DR51" s="318"/>
      <c r="DS51" s="318"/>
      <c r="DT51" s="318"/>
      <c r="DU51" s="318"/>
      <c r="DV51" s="318"/>
      <c r="DW51" s="318"/>
      <c r="DX51" s="318"/>
      <c r="DY51" s="318"/>
      <c r="DZ51" s="318"/>
      <c r="EA51" s="318"/>
      <c r="EB51" s="318"/>
      <c r="EC51" s="318"/>
      <c r="ED51" s="318"/>
      <c r="EE51" s="318"/>
      <c r="EF51" s="318"/>
      <c r="EG51" s="318"/>
      <c r="EH51" s="318"/>
      <c r="EI51" s="318"/>
      <c r="EJ51" s="318"/>
      <c r="EK51" s="318"/>
      <c r="EL51" s="318"/>
      <c r="EM51" s="318"/>
      <c r="EN51" s="318"/>
      <c r="EO51" s="318"/>
      <c r="EP51" s="318"/>
      <c r="EQ51" s="318"/>
      <c r="ER51" s="318"/>
      <c r="ES51" s="318"/>
      <c r="ET51" s="318"/>
      <c r="EU51" s="318"/>
      <c r="EV51" s="318"/>
      <c r="EW51" s="318"/>
      <c r="EX51" s="318"/>
      <c r="EY51" s="318"/>
      <c r="EZ51" s="318"/>
      <c r="FA51" s="318"/>
      <c r="FB51" s="318"/>
      <c r="FC51" s="318"/>
      <c r="FD51" s="318"/>
      <c r="FE51" s="318"/>
      <c r="FF51" s="318"/>
      <c r="FG51" s="318"/>
      <c r="FH51" s="318"/>
      <c r="FI51" s="318"/>
      <c r="FJ51" s="318"/>
      <c r="FK51" s="319"/>
    </row>
    <row r="52" spans="1:167" ht="22.5" customHeight="1" thickBot="1">
      <c r="A52" s="321" t="s">
        <v>496</v>
      </c>
      <c r="B52" s="322"/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3"/>
      <c r="AE52" s="320" t="s">
        <v>497</v>
      </c>
      <c r="AF52" s="289"/>
      <c r="AG52" s="289"/>
      <c r="AH52" s="289"/>
      <c r="AI52" s="289"/>
      <c r="AJ52" s="289"/>
      <c r="AK52" s="289"/>
      <c r="AL52" s="289"/>
      <c r="AM52" s="289"/>
      <c r="AN52" s="289"/>
      <c r="AO52" s="289" t="s">
        <v>498</v>
      </c>
      <c r="AP52" s="289"/>
      <c r="AQ52" s="289"/>
      <c r="AR52" s="289"/>
      <c r="AS52" s="289"/>
      <c r="AT52" s="289"/>
      <c r="AU52" s="289"/>
      <c r="AV52" s="289"/>
      <c r="AW52" s="289"/>
      <c r="AX52" s="289"/>
      <c r="AY52" s="289" t="s">
        <v>608</v>
      </c>
      <c r="AZ52" s="289"/>
      <c r="BA52" s="289"/>
      <c r="BB52" s="289"/>
      <c r="BC52" s="289"/>
      <c r="BD52" s="289"/>
      <c r="BE52" s="289"/>
      <c r="BF52" s="289"/>
      <c r="BG52" s="289"/>
      <c r="BH52" s="289"/>
      <c r="BI52" s="289"/>
      <c r="BJ52" s="289"/>
      <c r="BK52" s="289"/>
      <c r="BL52" s="289"/>
      <c r="BM52" s="289"/>
      <c r="BN52" s="289"/>
      <c r="BO52" s="289"/>
      <c r="BP52" s="289"/>
      <c r="BQ52" s="289"/>
      <c r="BR52" s="289"/>
      <c r="BS52" s="318"/>
      <c r="BT52" s="318"/>
      <c r="BU52" s="318"/>
      <c r="BV52" s="318"/>
      <c r="BW52" s="318"/>
      <c r="BX52" s="318"/>
      <c r="BY52" s="318"/>
      <c r="BZ52" s="318"/>
      <c r="CA52" s="318"/>
      <c r="CB52" s="318"/>
      <c r="CC52" s="318"/>
      <c r="CD52" s="318"/>
      <c r="CE52" s="318"/>
      <c r="CF52" s="318"/>
      <c r="CG52" s="318"/>
      <c r="CH52" s="318"/>
      <c r="CI52" s="318"/>
      <c r="CJ52" s="318"/>
      <c r="CK52" s="318"/>
      <c r="CL52" s="318"/>
      <c r="CM52" s="318"/>
      <c r="CN52" s="289"/>
      <c r="CO52" s="289"/>
      <c r="CP52" s="289"/>
      <c r="CQ52" s="289"/>
      <c r="CR52" s="289"/>
      <c r="CS52" s="289"/>
      <c r="CT52" s="289"/>
      <c r="CU52" s="289"/>
      <c r="CV52" s="289"/>
      <c r="CW52" s="289"/>
      <c r="CX52" s="289"/>
      <c r="CY52" s="289"/>
      <c r="CZ52" s="289"/>
      <c r="DA52" s="289"/>
      <c r="DB52" s="318"/>
      <c r="DC52" s="318"/>
      <c r="DD52" s="318"/>
      <c r="DE52" s="318"/>
      <c r="DF52" s="318"/>
      <c r="DG52" s="318"/>
      <c r="DH52" s="318"/>
      <c r="DI52" s="318"/>
      <c r="DJ52" s="318"/>
      <c r="DK52" s="318"/>
      <c r="DL52" s="318"/>
      <c r="DM52" s="318"/>
      <c r="DN52" s="318"/>
      <c r="DO52" s="318"/>
      <c r="DP52" s="318">
        <v>53000</v>
      </c>
      <c r="DQ52" s="318"/>
      <c r="DR52" s="318"/>
      <c r="DS52" s="318"/>
      <c r="DT52" s="318"/>
      <c r="DU52" s="318"/>
      <c r="DV52" s="318"/>
      <c r="DW52" s="318"/>
      <c r="DX52" s="318"/>
      <c r="DY52" s="318"/>
      <c r="DZ52" s="318"/>
      <c r="EA52" s="318"/>
      <c r="EB52" s="318"/>
      <c r="EC52" s="318"/>
      <c r="ED52" s="318"/>
      <c r="EE52" s="318"/>
      <c r="EF52" s="318"/>
      <c r="EG52" s="318"/>
      <c r="EH52" s="318"/>
      <c r="EI52" s="318"/>
      <c r="EJ52" s="318"/>
      <c r="EK52" s="318"/>
      <c r="EL52" s="318"/>
      <c r="EM52" s="318"/>
      <c r="EN52" s="318"/>
      <c r="EO52" s="318"/>
      <c r="EP52" s="318"/>
      <c r="EQ52" s="318"/>
      <c r="ER52" s="318"/>
      <c r="ES52" s="318"/>
      <c r="ET52" s="318"/>
      <c r="EU52" s="318"/>
      <c r="EV52" s="318"/>
      <c r="EW52" s="318"/>
      <c r="EX52" s="318"/>
      <c r="EY52" s="318"/>
      <c r="EZ52" s="318"/>
      <c r="FA52" s="318"/>
      <c r="FB52" s="318"/>
      <c r="FC52" s="318"/>
      <c r="FD52" s="318"/>
      <c r="FE52" s="318"/>
      <c r="FF52" s="318"/>
      <c r="FG52" s="318"/>
      <c r="FH52" s="318"/>
      <c r="FI52" s="318"/>
      <c r="FJ52" s="318"/>
      <c r="FK52" s="319"/>
    </row>
    <row r="53" spans="1:167" ht="56.25" customHeight="1" thickBot="1">
      <c r="A53" s="329" t="s">
        <v>501</v>
      </c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30"/>
      <c r="AE53" s="331" t="s">
        <v>502</v>
      </c>
      <c r="AF53" s="327"/>
      <c r="AG53" s="327"/>
      <c r="AH53" s="327"/>
      <c r="AI53" s="327"/>
      <c r="AJ53" s="327"/>
      <c r="AK53" s="327"/>
      <c r="AL53" s="327"/>
      <c r="AM53" s="327"/>
      <c r="AN53" s="328"/>
      <c r="AO53" s="326" t="s">
        <v>498</v>
      </c>
      <c r="AP53" s="327"/>
      <c r="AQ53" s="327"/>
      <c r="AR53" s="327"/>
      <c r="AS53" s="327"/>
      <c r="AT53" s="327"/>
      <c r="AU53" s="327"/>
      <c r="AV53" s="327"/>
      <c r="AW53" s="327"/>
      <c r="AX53" s="328"/>
      <c r="AY53" s="289" t="s">
        <v>608</v>
      </c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318"/>
      <c r="BT53" s="318"/>
      <c r="BU53" s="318"/>
      <c r="BV53" s="318"/>
      <c r="BW53" s="318"/>
      <c r="BX53" s="318"/>
      <c r="BY53" s="318"/>
      <c r="BZ53" s="318"/>
      <c r="CA53" s="318"/>
      <c r="CB53" s="318"/>
      <c r="CC53" s="318"/>
      <c r="CD53" s="318"/>
      <c r="CE53" s="318"/>
      <c r="CF53" s="318"/>
      <c r="CG53" s="318"/>
      <c r="CH53" s="318"/>
      <c r="CI53" s="318"/>
      <c r="CJ53" s="318"/>
      <c r="CK53" s="318"/>
      <c r="CL53" s="318"/>
      <c r="CM53" s="318"/>
      <c r="CN53" s="289"/>
      <c r="CO53" s="289"/>
      <c r="CP53" s="289"/>
      <c r="CQ53" s="289"/>
      <c r="CR53" s="289"/>
      <c r="CS53" s="289"/>
      <c r="CT53" s="289"/>
      <c r="CU53" s="289"/>
      <c r="CV53" s="289"/>
      <c r="CW53" s="289"/>
      <c r="CX53" s="289"/>
      <c r="CY53" s="289"/>
      <c r="CZ53" s="289"/>
      <c r="DA53" s="289"/>
      <c r="DB53" s="318"/>
      <c r="DC53" s="318"/>
      <c r="DD53" s="318"/>
      <c r="DE53" s="318"/>
      <c r="DF53" s="318"/>
      <c r="DG53" s="318"/>
      <c r="DH53" s="318"/>
      <c r="DI53" s="318"/>
      <c r="DJ53" s="318"/>
      <c r="DK53" s="318"/>
      <c r="DL53" s="318"/>
      <c r="DM53" s="318"/>
      <c r="DN53" s="318"/>
      <c r="DO53" s="318"/>
      <c r="DP53" s="318">
        <v>115500</v>
      </c>
      <c r="DQ53" s="318"/>
      <c r="DR53" s="318"/>
      <c r="DS53" s="318"/>
      <c r="DT53" s="318"/>
      <c r="DU53" s="318"/>
      <c r="DV53" s="318"/>
      <c r="DW53" s="318"/>
      <c r="DX53" s="318"/>
      <c r="DY53" s="318"/>
      <c r="DZ53" s="318"/>
      <c r="EA53" s="318"/>
      <c r="EB53" s="318"/>
      <c r="EC53" s="318"/>
      <c r="ED53" s="318"/>
      <c r="EE53" s="318"/>
      <c r="EF53" s="318"/>
      <c r="EG53" s="318"/>
      <c r="EH53" s="318"/>
      <c r="EI53" s="318"/>
      <c r="EJ53" s="318"/>
      <c r="EK53" s="318"/>
      <c r="EL53" s="318"/>
      <c r="EM53" s="318"/>
      <c r="EN53" s="318"/>
      <c r="EO53" s="318"/>
      <c r="EP53" s="318"/>
      <c r="EQ53" s="318"/>
      <c r="ER53" s="318"/>
      <c r="ES53" s="318"/>
      <c r="ET53" s="318"/>
      <c r="EU53" s="318"/>
      <c r="EV53" s="318"/>
      <c r="EW53" s="318"/>
      <c r="EX53" s="318"/>
      <c r="EY53" s="318"/>
      <c r="EZ53" s="318"/>
      <c r="FA53" s="318"/>
      <c r="FB53" s="318"/>
      <c r="FC53" s="318"/>
      <c r="FD53" s="318"/>
      <c r="FE53" s="318"/>
      <c r="FF53" s="318"/>
      <c r="FG53" s="318"/>
      <c r="FH53" s="318"/>
      <c r="FI53" s="318"/>
      <c r="FJ53" s="318"/>
      <c r="FK53" s="319"/>
    </row>
    <row r="54" spans="1:167" ht="27.75" customHeight="1" thickBot="1">
      <c r="A54" s="321" t="s">
        <v>499</v>
      </c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3"/>
      <c r="AE54" s="320" t="s">
        <v>500</v>
      </c>
      <c r="AF54" s="289"/>
      <c r="AG54" s="289"/>
      <c r="AH54" s="289"/>
      <c r="AI54" s="289"/>
      <c r="AJ54" s="289"/>
      <c r="AK54" s="289"/>
      <c r="AL54" s="289"/>
      <c r="AM54" s="289"/>
      <c r="AN54" s="289"/>
      <c r="AO54" s="289" t="s">
        <v>545</v>
      </c>
      <c r="AP54" s="289"/>
      <c r="AQ54" s="289"/>
      <c r="AR54" s="289"/>
      <c r="AS54" s="289"/>
      <c r="AT54" s="289"/>
      <c r="AU54" s="289"/>
      <c r="AV54" s="289"/>
      <c r="AW54" s="289"/>
      <c r="AX54" s="289"/>
      <c r="AY54" s="289" t="s">
        <v>608</v>
      </c>
      <c r="AZ54" s="289"/>
      <c r="BA54" s="289"/>
      <c r="BB54" s="289"/>
      <c r="BC54" s="289"/>
      <c r="BD54" s="289"/>
      <c r="BE54" s="289"/>
      <c r="BF54" s="289"/>
      <c r="BG54" s="289"/>
      <c r="BH54" s="289"/>
      <c r="BI54" s="289" t="s">
        <v>493</v>
      </c>
      <c r="BJ54" s="289"/>
      <c r="BK54" s="289"/>
      <c r="BL54" s="289"/>
      <c r="BM54" s="289"/>
      <c r="BN54" s="289"/>
      <c r="BO54" s="289"/>
      <c r="BP54" s="289"/>
      <c r="BQ54" s="289"/>
      <c r="BR54" s="289"/>
      <c r="BS54" s="318">
        <v>0</v>
      </c>
      <c r="BT54" s="318"/>
      <c r="BU54" s="318"/>
      <c r="BV54" s="318"/>
      <c r="BW54" s="318"/>
      <c r="BX54" s="318"/>
      <c r="BY54" s="318"/>
      <c r="BZ54" s="318"/>
      <c r="CA54" s="318"/>
      <c r="CB54" s="318"/>
      <c r="CC54" s="318"/>
      <c r="CD54" s="318"/>
      <c r="CE54" s="318"/>
      <c r="CF54" s="318"/>
      <c r="CG54" s="318"/>
      <c r="CH54" s="318"/>
      <c r="CI54" s="318"/>
      <c r="CJ54" s="318"/>
      <c r="CK54" s="318"/>
      <c r="CL54" s="318"/>
      <c r="CM54" s="318"/>
      <c r="CN54" s="289" t="s">
        <v>493</v>
      </c>
      <c r="CO54" s="289"/>
      <c r="CP54" s="289"/>
      <c r="CQ54" s="289"/>
      <c r="CR54" s="289"/>
      <c r="CS54" s="289"/>
      <c r="CT54" s="289"/>
      <c r="CU54" s="289"/>
      <c r="CV54" s="289"/>
      <c r="CW54" s="289"/>
      <c r="CX54" s="289"/>
      <c r="CY54" s="289"/>
      <c r="CZ54" s="289"/>
      <c r="DA54" s="289"/>
      <c r="DB54" s="318">
        <v>0</v>
      </c>
      <c r="DC54" s="318"/>
      <c r="DD54" s="318"/>
      <c r="DE54" s="318"/>
      <c r="DF54" s="318"/>
      <c r="DG54" s="318"/>
      <c r="DH54" s="318"/>
      <c r="DI54" s="318"/>
      <c r="DJ54" s="318"/>
      <c r="DK54" s="318"/>
      <c r="DL54" s="318"/>
      <c r="DM54" s="318"/>
      <c r="DN54" s="318"/>
      <c r="DO54" s="318"/>
      <c r="DP54" s="318">
        <v>1618054</v>
      </c>
      <c r="DQ54" s="318"/>
      <c r="DR54" s="318"/>
      <c r="DS54" s="318"/>
      <c r="DT54" s="318"/>
      <c r="DU54" s="318"/>
      <c r="DV54" s="318"/>
      <c r="DW54" s="318"/>
      <c r="DX54" s="318"/>
      <c r="DY54" s="318"/>
      <c r="DZ54" s="318"/>
      <c r="EA54" s="318"/>
      <c r="EB54" s="318"/>
      <c r="EC54" s="318"/>
      <c r="ED54" s="318"/>
      <c r="EE54" s="318"/>
      <c r="EF54" s="318"/>
      <c r="EG54" s="318"/>
      <c r="EH54" s="318"/>
      <c r="EI54" s="318"/>
      <c r="EJ54" s="318"/>
      <c r="EK54" s="318"/>
      <c r="EL54" s="318"/>
      <c r="EM54" s="318"/>
      <c r="EN54" s="318"/>
      <c r="EO54" s="318"/>
      <c r="EP54" s="318"/>
      <c r="EQ54" s="318"/>
      <c r="ER54" s="318"/>
      <c r="ES54" s="318"/>
      <c r="ET54" s="318"/>
      <c r="EU54" s="318"/>
      <c r="EV54" s="318"/>
      <c r="EW54" s="318"/>
      <c r="EX54" s="318"/>
      <c r="EY54" s="318"/>
      <c r="EZ54" s="318"/>
      <c r="FA54" s="318"/>
      <c r="FB54" s="318"/>
      <c r="FC54" s="318"/>
      <c r="FD54" s="318"/>
      <c r="FE54" s="318"/>
      <c r="FF54" s="318"/>
      <c r="FG54" s="318"/>
      <c r="FH54" s="318"/>
      <c r="FI54" s="318"/>
      <c r="FJ54" s="318"/>
      <c r="FK54" s="319"/>
    </row>
    <row r="55" spans="1:167" ht="46.5" customHeight="1" thickBot="1">
      <c r="A55" s="321" t="s">
        <v>611</v>
      </c>
      <c r="B55" s="322"/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3"/>
      <c r="AE55" s="320" t="s">
        <v>612</v>
      </c>
      <c r="AF55" s="289"/>
      <c r="AG55" s="289"/>
      <c r="AH55" s="289"/>
      <c r="AI55" s="289"/>
      <c r="AJ55" s="289"/>
      <c r="AK55" s="289"/>
      <c r="AL55" s="289"/>
      <c r="AM55" s="289"/>
      <c r="AN55" s="289"/>
      <c r="AO55" s="289" t="s">
        <v>613</v>
      </c>
      <c r="AP55" s="289"/>
      <c r="AQ55" s="289"/>
      <c r="AR55" s="289"/>
      <c r="AS55" s="289"/>
      <c r="AT55" s="289"/>
      <c r="AU55" s="289"/>
      <c r="AV55" s="289"/>
      <c r="AW55" s="289"/>
      <c r="AX55" s="289"/>
      <c r="AY55" s="289" t="s">
        <v>604</v>
      </c>
      <c r="AZ55" s="289"/>
      <c r="BA55" s="289"/>
      <c r="BB55" s="289"/>
      <c r="BC55" s="289"/>
      <c r="BD55" s="289"/>
      <c r="BE55" s="289"/>
      <c r="BF55" s="289"/>
      <c r="BG55" s="289"/>
      <c r="BH55" s="289"/>
      <c r="BI55" s="289" t="s">
        <v>493</v>
      </c>
      <c r="BJ55" s="289"/>
      <c r="BK55" s="289"/>
      <c r="BL55" s="289"/>
      <c r="BM55" s="289"/>
      <c r="BN55" s="289"/>
      <c r="BO55" s="289"/>
      <c r="BP55" s="289"/>
      <c r="BQ55" s="289"/>
      <c r="BR55" s="289"/>
      <c r="BS55" s="318">
        <v>0</v>
      </c>
      <c r="BT55" s="318"/>
      <c r="BU55" s="318"/>
      <c r="BV55" s="318"/>
      <c r="BW55" s="318"/>
      <c r="BX55" s="318"/>
      <c r="BY55" s="318"/>
      <c r="BZ55" s="318"/>
      <c r="CA55" s="318"/>
      <c r="CB55" s="318"/>
      <c r="CC55" s="318"/>
      <c r="CD55" s="318"/>
      <c r="CE55" s="318"/>
      <c r="CF55" s="318"/>
      <c r="CG55" s="318"/>
      <c r="CH55" s="318"/>
      <c r="CI55" s="318"/>
      <c r="CJ55" s="318"/>
      <c r="CK55" s="318"/>
      <c r="CL55" s="318"/>
      <c r="CM55" s="318"/>
      <c r="CN55" s="289" t="s">
        <v>493</v>
      </c>
      <c r="CO55" s="289"/>
      <c r="CP55" s="289"/>
      <c r="CQ55" s="289"/>
      <c r="CR55" s="289"/>
      <c r="CS55" s="289"/>
      <c r="CT55" s="289"/>
      <c r="CU55" s="289"/>
      <c r="CV55" s="289"/>
      <c r="CW55" s="289"/>
      <c r="CX55" s="289"/>
      <c r="CY55" s="289"/>
      <c r="CZ55" s="289"/>
      <c r="DA55" s="289"/>
      <c r="DB55" s="318">
        <v>0</v>
      </c>
      <c r="DC55" s="318"/>
      <c r="DD55" s="318"/>
      <c r="DE55" s="318"/>
      <c r="DF55" s="318"/>
      <c r="DG55" s="318"/>
      <c r="DH55" s="318"/>
      <c r="DI55" s="318"/>
      <c r="DJ55" s="318"/>
      <c r="DK55" s="318"/>
      <c r="DL55" s="318"/>
      <c r="DM55" s="318"/>
      <c r="DN55" s="318"/>
      <c r="DO55" s="318"/>
      <c r="DP55" s="318">
        <v>4000</v>
      </c>
      <c r="DQ55" s="318"/>
      <c r="DR55" s="318"/>
      <c r="DS55" s="318"/>
      <c r="DT55" s="318"/>
      <c r="DU55" s="318"/>
      <c r="DV55" s="318"/>
      <c r="DW55" s="318"/>
      <c r="DX55" s="318"/>
      <c r="DY55" s="318"/>
      <c r="DZ55" s="318"/>
      <c r="EA55" s="318"/>
      <c r="EB55" s="318"/>
      <c r="EC55" s="318"/>
      <c r="ED55" s="318"/>
      <c r="EE55" s="318"/>
      <c r="EF55" s="318"/>
      <c r="EG55" s="318"/>
      <c r="EH55" s="318"/>
      <c r="EI55" s="318"/>
      <c r="EJ55" s="318"/>
      <c r="EK55" s="318"/>
      <c r="EL55" s="318"/>
      <c r="EM55" s="318"/>
      <c r="EN55" s="318"/>
      <c r="EO55" s="318"/>
      <c r="EP55" s="318"/>
      <c r="EQ55" s="318"/>
      <c r="ER55" s="318"/>
      <c r="ES55" s="318"/>
      <c r="ET55" s="318"/>
      <c r="EU55" s="318"/>
      <c r="EV55" s="318"/>
      <c r="EW55" s="318"/>
      <c r="EX55" s="318"/>
      <c r="EY55" s="318"/>
      <c r="EZ55" s="318"/>
      <c r="FA55" s="318"/>
      <c r="FB55" s="318"/>
      <c r="FC55" s="318"/>
      <c r="FD55" s="318"/>
      <c r="FE55" s="318"/>
      <c r="FF55" s="318"/>
      <c r="FG55" s="318"/>
      <c r="FH55" s="318"/>
      <c r="FI55" s="318"/>
      <c r="FJ55" s="318"/>
      <c r="FK55" s="319"/>
    </row>
    <row r="56" spans="1:167" ht="23.25" customHeight="1">
      <c r="A56" s="321" t="s">
        <v>614</v>
      </c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3"/>
      <c r="AE56" s="320" t="s">
        <v>615</v>
      </c>
      <c r="AF56" s="289"/>
      <c r="AG56" s="289"/>
      <c r="AH56" s="289"/>
      <c r="AI56" s="289"/>
      <c r="AJ56" s="289"/>
      <c r="AK56" s="289"/>
      <c r="AL56" s="289"/>
      <c r="AM56" s="289"/>
      <c r="AN56" s="289"/>
      <c r="AO56" s="289" t="s">
        <v>616</v>
      </c>
      <c r="AP56" s="289"/>
      <c r="AQ56" s="289"/>
      <c r="AR56" s="289"/>
      <c r="AS56" s="289"/>
      <c r="AT56" s="289"/>
      <c r="AU56" s="289"/>
      <c r="AV56" s="289"/>
      <c r="AW56" s="289"/>
      <c r="AX56" s="289"/>
      <c r="AY56" s="289" t="s">
        <v>546</v>
      </c>
      <c r="AZ56" s="289"/>
      <c r="BA56" s="289"/>
      <c r="BB56" s="289"/>
      <c r="BC56" s="289"/>
      <c r="BD56" s="289"/>
      <c r="BE56" s="289"/>
      <c r="BF56" s="289"/>
      <c r="BG56" s="289"/>
      <c r="BH56" s="289"/>
      <c r="BI56" s="289"/>
      <c r="BJ56" s="289"/>
      <c r="BK56" s="289"/>
      <c r="BL56" s="289"/>
      <c r="BM56" s="289"/>
      <c r="BN56" s="289"/>
      <c r="BO56" s="289"/>
      <c r="BP56" s="289"/>
      <c r="BQ56" s="289"/>
      <c r="BR56" s="289"/>
      <c r="BS56" s="318"/>
      <c r="BT56" s="318"/>
      <c r="BU56" s="318"/>
      <c r="BV56" s="318"/>
      <c r="BW56" s="318"/>
      <c r="BX56" s="318"/>
      <c r="BY56" s="318"/>
      <c r="BZ56" s="318"/>
      <c r="CA56" s="318"/>
      <c r="CB56" s="318"/>
      <c r="CC56" s="318"/>
      <c r="CD56" s="318"/>
      <c r="CE56" s="318"/>
      <c r="CF56" s="318"/>
      <c r="CG56" s="318"/>
      <c r="CH56" s="318"/>
      <c r="CI56" s="318"/>
      <c r="CJ56" s="318"/>
      <c r="CK56" s="318"/>
      <c r="CL56" s="318"/>
      <c r="CM56" s="318"/>
      <c r="CN56" s="289"/>
      <c r="CO56" s="289"/>
      <c r="CP56" s="289"/>
      <c r="CQ56" s="289"/>
      <c r="CR56" s="289"/>
      <c r="CS56" s="289"/>
      <c r="CT56" s="289"/>
      <c r="CU56" s="289"/>
      <c r="CV56" s="289"/>
      <c r="CW56" s="289"/>
      <c r="CX56" s="289"/>
      <c r="CY56" s="289"/>
      <c r="CZ56" s="289"/>
      <c r="DA56" s="289"/>
      <c r="DB56" s="318"/>
      <c r="DC56" s="318"/>
      <c r="DD56" s="318"/>
      <c r="DE56" s="318"/>
      <c r="DF56" s="318"/>
      <c r="DG56" s="318"/>
      <c r="DH56" s="318"/>
      <c r="DI56" s="318"/>
      <c r="DJ56" s="318"/>
      <c r="DK56" s="318"/>
      <c r="DL56" s="318"/>
      <c r="DM56" s="318"/>
      <c r="DN56" s="318"/>
      <c r="DO56" s="318"/>
      <c r="DP56" s="318">
        <v>5600</v>
      </c>
      <c r="DQ56" s="318"/>
      <c r="DR56" s="318"/>
      <c r="DS56" s="318"/>
      <c r="DT56" s="318"/>
      <c r="DU56" s="318"/>
      <c r="DV56" s="318"/>
      <c r="DW56" s="318"/>
      <c r="DX56" s="318"/>
      <c r="DY56" s="318"/>
      <c r="DZ56" s="318"/>
      <c r="EA56" s="318"/>
      <c r="EB56" s="318"/>
      <c r="EC56" s="318"/>
      <c r="ED56" s="318"/>
      <c r="EE56" s="318"/>
      <c r="EF56" s="318"/>
      <c r="EG56" s="318"/>
      <c r="EH56" s="318"/>
      <c r="EI56" s="318"/>
      <c r="EJ56" s="318"/>
      <c r="EK56" s="318"/>
      <c r="EL56" s="318"/>
      <c r="EM56" s="318"/>
      <c r="EN56" s="318"/>
      <c r="EO56" s="318"/>
      <c r="EP56" s="318"/>
      <c r="EQ56" s="318"/>
      <c r="ER56" s="318"/>
      <c r="ES56" s="318"/>
      <c r="ET56" s="318"/>
      <c r="EU56" s="318"/>
      <c r="EV56" s="318"/>
      <c r="EW56" s="318"/>
      <c r="EX56" s="318"/>
      <c r="EY56" s="318"/>
      <c r="EZ56" s="318"/>
      <c r="FA56" s="318"/>
      <c r="FB56" s="318"/>
      <c r="FC56" s="318"/>
      <c r="FD56" s="318"/>
      <c r="FE56" s="318"/>
      <c r="FF56" s="318"/>
      <c r="FG56" s="318"/>
      <c r="FH56" s="318"/>
      <c r="FI56" s="318"/>
      <c r="FJ56" s="318"/>
      <c r="FK56" s="319"/>
    </row>
    <row r="57" spans="1:167" ht="60.75" hidden="1" customHeight="1">
      <c r="A57" s="335" t="s">
        <v>501</v>
      </c>
      <c r="B57" s="335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6"/>
      <c r="AE57" s="331" t="s">
        <v>502</v>
      </c>
      <c r="AF57" s="327"/>
      <c r="AG57" s="327"/>
      <c r="AH57" s="327"/>
      <c r="AI57" s="327"/>
      <c r="AJ57" s="327"/>
      <c r="AK57" s="327"/>
      <c r="AL57" s="327"/>
      <c r="AM57" s="327"/>
      <c r="AN57" s="328"/>
      <c r="AO57" s="326" t="s">
        <v>498</v>
      </c>
      <c r="AP57" s="327"/>
      <c r="AQ57" s="327"/>
      <c r="AR57" s="327"/>
      <c r="AS57" s="327"/>
      <c r="AT57" s="327"/>
      <c r="AU57" s="327"/>
      <c r="AV57" s="327"/>
      <c r="AW57" s="327"/>
      <c r="AX57" s="328"/>
      <c r="AY57" s="326" t="s">
        <v>542</v>
      </c>
      <c r="AZ57" s="327"/>
      <c r="BA57" s="327"/>
      <c r="BB57" s="327"/>
      <c r="BC57" s="327"/>
      <c r="BD57" s="327"/>
      <c r="BE57" s="327"/>
      <c r="BF57" s="327"/>
      <c r="BG57" s="327"/>
      <c r="BH57" s="328"/>
      <c r="BI57" s="289" t="s">
        <v>493</v>
      </c>
      <c r="BJ57" s="289"/>
      <c r="BK57" s="289"/>
      <c r="BL57" s="289"/>
      <c r="BM57" s="289"/>
      <c r="BN57" s="289"/>
      <c r="BO57" s="289"/>
      <c r="BP57" s="289"/>
      <c r="BQ57" s="289"/>
      <c r="BR57" s="289"/>
      <c r="BS57" s="318">
        <v>0</v>
      </c>
      <c r="BT57" s="318"/>
      <c r="BU57" s="318"/>
      <c r="BV57" s="318"/>
      <c r="BW57" s="318"/>
      <c r="BX57" s="318"/>
      <c r="BY57" s="318"/>
      <c r="BZ57" s="318"/>
      <c r="CA57" s="318"/>
      <c r="CB57" s="318"/>
      <c r="CC57" s="318"/>
      <c r="CD57" s="318"/>
      <c r="CE57" s="318"/>
      <c r="CF57" s="318"/>
      <c r="CG57" s="318"/>
      <c r="CH57" s="318"/>
      <c r="CI57" s="318"/>
      <c r="CJ57" s="318"/>
      <c r="CK57" s="318"/>
      <c r="CL57" s="318"/>
      <c r="CM57" s="318"/>
      <c r="CN57" s="289" t="s">
        <v>493</v>
      </c>
      <c r="CO57" s="289"/>
      <c r="CP57" s="289"/>
      <c r="CQ57" s="289"/>
      <c r="CR57" s="289"/>
      <c r="CS57" s="289"/>
      <c r="CT57" s="289"/>
      <c r="CU57" s="289"/>
      <c r="CV57" s="289"/>
      <c r="CW57" s="289"/>
      <c r="CX57" s="289"/>
      <c r="CY57" s="289"/>
      <c r="CZ57" s="289"/>
      <c r="DA57" s="289"/>
      <c r="DB57" s="318">
        <v>0</v>
      </c>
      <c r="DC57" s="318"/>
      <c r="DD57" s="318"/>
      <c r="DE57" s="318"/>
      <c r="DF57" s="318"/>
      <c r="DG57" s="318"/>
      <c r="DH57" s="318"/>
      <c r="DI57" s="318"/>
      <c r="DJ57" s="318"/>
      <c r="DK57" s="318"/>
      <c r="DL57" s="318"/>
      <c r="DM57" s="318"/>
      <c r="DN57" s="318"/>
      <c r="DO57" s="318"/>
      <c r="DP57" s="318"/>
      <c r="DQ57" s="318"/>
      <c r="DR57" s="318"/>
      <c r="DS57" s="318"/>
      <c r="DT57" s="318"/>
      <c r="DU57" s="318"/>
      <c r="DV57" s="318"/>
      <c r="DW57" s="318"/>
      <c r="DX57" s="318"/>
      <c r="DY57" s="318"/>
      <c r="DZ57" s="318"/>
      <c r="EA57" s="318"/>
      <c r="EB57" s="318"/>
      <c r="EC57" s="318"/>
      <c r="ED57" s="318"/>
      <c r="EE57" s="318"/>
      <c r="EF57" s="318"/>
      <c r="EG57" s="318"/>
      <c r="EH57" s="318"/>
      <c r="EI57" s="318"/>
      <c r="EJ57" s="318"/>
      <c r="EK57" s="318"/>
      <c r="EL57" s="318"/>
      <c r="EM57" s="318"/>
      <c r="EN57" s="318"/>
      <c r="EO57" s="318"/>
      <c r="EP57" s="318"/>
      <c r="EQ57" s="318"/>
      <c r="ER57" s="318"/>
      <c r="ES57" s="318"/>
      <c r="ET57" s="318"/>
      <c r="EU57" s="318"/>
      <c r="EV57" s="318"/>
      <c r="EW57" s="318"/>
      <c r="EX57" s="318"/>
      <c r="EY57" s="318"/>
      <c r="EZ57" s="318"/>
      <c r="FA57" s="318"/>
      <c r="FB57" s="318"/>
      <c r="FC57" s="318"/>
      <c r="FD57" s="318"/>
      <c r="FE57" s="318"/>
      <c r="FF57" s="318"/>
      <c r="FG57" s="318"/>
      <c r="FH57" s="318"/>
      <c r="FI57" s="318"/>
      <c r="FJ57" s="318"/>
      <c r="FK57" s="319"/>
    </row>
    <row r="58" spans="1:167" s="64" customFormat="1" ht="12" customHeight="1" thickBot="1">
      <c r="BQ58" s="65" t="s">
        <v>324</v>
      </c>
      <c r="BS58" s="348"/>
      <c r="BT58" s="349"/>
      <c r="BU58" s="349"/>
      <c r="BV58" s="349"/>
      <c r="BW58" s="349"/>
      <c r="BX58" s="349"/>
      <c r="BY58" s="349"/>
      <c r="BZ58" s="349"/>
      <c r="CA58" s="349"/>
      <c r="CB58" s="349"/>
      <c r="CC58" s="349"/>
      <c r="CD58" s="349"/>
      <c r="CE58" s="349"/>
      <c r="CF58" s="349"/>
      <c r="CG58" s="349"/>
      <c r="CH58" s="349"/>
      <c r="CI58" s="349"/>
      <c r="CJ58" s="349"/>
      <c r="CK58" s="349"/>
      <c r="CL58" s="349"/>
      <c r="CM58" s="350"/>
      <c r="CN58" s="347" t="s">
        <v>121</v>
      </c>
      <c r="CO58" s="347"/>
      <c r="CP58" s="347"/>
      <c r="CQ58" s="347"/>
      <c r="CR58" s="347"/>
      <c r="CS58" s="347"/>
      <c r="CT58" s="347"/>
      <c r="CU58" s="347"/>
      <c r="CV58" s="347"/>
      <c r="CW58" s="347"/>
      <c r="CX58" s="347"/>
      <c r="CY58" s="347"/>
      <c r="CZ58" s="347"/>
      <c r="DA58" s="347"/>
      <c r="DB58" s="346"/>
      <c r="DC58" s="346"/>
      <c r="DD58" s="346"/>
      <c r="DE58" s="346"/>
      <c r="DF58" s="346"/>
      <c r="DG58" s="346"/>
      <c r="DH58" s="346"/>
      <c r="DI58" s="346"/>
      <c r="DJ58" s="346"/>
      <c r="DK58" s="346"/>
      <c r="DL58" s="346"/>
      <c r="DM58" s="346"/>
      <c r="DN58" s="346"/>
      <c r="DO58" s="346"/>
      <c r="DP58" s="341">
        <f>DP42+DP44+DP45+DP46+DP47+DP48+DP52+DP53+DP54+DP55+DP56+DP57+DP51</f>
        <v>1860879</v>
      </c>
      <c r="DQ58" s="341"/>
      <c r="DR58" s="341"/>
      <c r="DS58" s="341"/>
      <c r="DT58" s="341"/>
      <c r="DU58" s="341"/>
      <c r="DV58" s="341"/>
      <c r="DW58" s="341"/>
      <c r="DX58" s="341"/>
      <c r="DY58" s="341"/>
      <c r="DZ58" s="341"/>
      <c r="EA58" s="341"/>
      <c r="EB58" s="341"/>
      <c r="EC58" s="341"/>
      <c r="ED58" s="341"/>
      <c r="EE58" s="341"/>
      <c r="EF58" s="341"/>
      <c r="EG58" s="341"/>
      <c r="EH58" s="341"/>
      <c r="EI58" s="341"/>
      <c r="EJ58" s="341"/>
      <c r="EK58" s="341"/>
      <c r="EL58" s="341"/>
      <c r="EM58" s="341"/>
      <c r="EN58" s="341">
        <f>EN42+EN44+EN45+EN46+EN47+EN48+EN51+EN52+EN53+EN54+EN55+EN56+EN57</f>
        <v>0</v>
      </c>
      <c r="EO58" s="341"/>
      <c r="EP58" s="341"/>
      <c r="EQ58" s="341"/>
      <c r="ER58" s="341"/>
      <c r="ES58" s="341"/>
      <c r="ET58" s="341"/>
      <c r="EU58" s="341"/>
      <c r="EV58" s="341"/>
      <c r="EW58" s="341"/>
      <c r="EX58" s="341"/>
      <c r="EY58" s="341"/>
      <c r="EZ58" s="341"/>
      <c r="FA58" s="341"/>
      <c r="FB58" s="341"/>
      <c r="FC58" s="341"/>
      <c r="FD58" s="341"/>
      <c r="FE58" s="341"/>
      <c r="FF58" s="341"/>
      <c r="FG58" s="341"/>
      <c r="FH58" s="341"/>
      <c r="FI58" s="341"/>
      <c r="FJ58" s="341"/>
      <c r="FK58" s="342"/>
    </row>
    <row r="59" spans="1:167" ht="5.0999999999999996" customHeight="1" thickBot="1"/>
    <row r="60" spans="1:167" ht="10.5" customHeight="1">
      <c r="ET60" s="163"/>
      <c r="EU60" s="163"/>
      <c r="EX60" s="163" t="s">
        <v>323</v>
      </c>
      <c r="EZ60" s="331"/>
      <c r="FA60" s="327"/>
      <c r="FB60" s="327"/>
      <c r="FC60" s="327"/>
      <c r="FD60" s="327"/>
      <c r="FE60" s="327"/>
      <c r="FF60" s="327"/>
      <c r="FG60" s="327"/>
      <c r="FH60" s="327"/>
      <c r="FI60" s="327"/>
      <c r="FJ60" s="327"/>
      <c r="FK60" s="340"/>
    </row>
    <row r="61" spans="1:167" ht="10.5" customHeight="1" thickBot="1">
      <c r="A61" s="164" t="s">
        <v>322</v>
      </c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H61" s="258" t="s">
        <v>512</v>
      </c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ET61" s="163"/>
      <c r="EU61" s="163"/>
      <c r="EW61" s="64"/>
      <c r="EX61" s="163" t="s">
        <v>321</v>
      </c>
      <c r="EZ61" s="337"/>
      <c r="FA61" s="338"/>
      <c r="FB61" s="338"/>
      <c r="FC61" s="338"/>
      <c r="FD61" s="338"/>
      <c r="FE61" s="338"/>
      <c r="FF61" s="338"/>
      <c r="FG61" s="338"/>
      <c r="FH61" s="338"/>
      <c r="FI61" s="338"/>
      <c r="FJ61" s="338"/>
      <c r="FK61" s="339"/>
    </row>
    <row r="62" spans="1:167" ht="10.5" customHeight="1" thickBot="1">
      <c r="N62" s="260" t="s">
        <v>62</v>
      </c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H62" s="261" t="s">
        <v>312</v>
      </c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61"/>
      <c r="BA62" s="261"/>
      <c r="BB62" s="261"/>
      <c r="BC62" s="261"/>
      <c r="BD62" s="261"/>
      <c r="BE62" s="261"/>
      <c r="BF62" s="261"/>
    </row>
    <row r="63" spans="1:167" ht="10.5" customHeight="1">
      <c r="A63" s="164" t="s">
        <v>320</v>
      </c>
      <c r="BX63" s="344" t="s">
        <v>319</v>
      </c>
      <c r="BY63" s="345"/>
      <c r="BZ63" s="345"/>
      <c r="CA63" s="345"/>
      <c r="CB63" s="345"/>
      <c r="CC63" s="345"/>
      <c r="CD63" s="345"/>
      <c r="CE63" s="345"/>
      <c r="CF63" s="345"/>
      <c r="CG63" s="345"/>
      <c r="CH63" s="345"/>
      <c r="CI63" s="345"/>
      <c r="CJ63" s="345"/>
      <c r="CK63" s="345"/>
      <c r="CL63" s="345"/>
      <c r="CM63" s="345"/>
      <c r="CN63" s="345"/>
      <c r="CO63" s="345"/>
      <c r="CP63" s="345"/>
      <c r="CQ63" s="345"/>
      <c r="CR63" s="345"/>
      <c r="CS63" s="345"/>
      <c r="CT63" s="345"/>
      <c r="CU63" s="345"/>
      <c r="CV63" s="345"/>
      <c r="CW63" s="345"/>
      <c r="CX63" s="345"/>
      <c r="CY63" s="345"/>
      <c r="CZ63" s="345"/>
      <c r="DA63" s="345"/>
      <c r="DB63" s="345"/>
      <c r="DC63" s="345"/>
      <c r="DD63" s="345"/>
      <c r="DE63" s="345"/>
      <c r="DF63" s="345"/>
      <c r="DG63" s="345"/>
      <c r="DH63" s="345"/>
      <c r="DI63" s="345"/>
      <c r="DJ63" s="345"/>
      <c r="DK63" s="345"/>
      <c r="DL63" s="345"/>
      <c r="DM63" s="345"/>
      <c r="DN63" s="345"/>
      <c r="DO63" s="345"/>
      <c r="DP63" s="345"/>
      <c r="DQ63" s="345"/>
      <c r="DR63" s="345"/>
      <c r="DS63" s="345"/>
      <c r="DT63" s="345"/>
      <c r="DU63" s="345"/>
      <c r="DV63" s="345"/>
      <c r="DW63" s="345"/>
      <c r="DX63" s="345"/>
      <c r="DY63" s="345"/>
      <c r="DZ63" s="345"/>
      <c r="EA63" s="345"/>
      <c r="EB63" s="345"/>
      <c r="EC63" s="345"/>
      <c r="ED63" s="345"/>
      <c r="EE63" s="345"/>
      <c r="EF63" s="345"/>
      <c r="EG63" s="345"/>
      <c r="EH63" s="345"/>
      <c r="EI63" s="345"/>
      <c r="EJ63" s="345"/>
      <c r="EK63" s="345"/>
      <c r="EL63" s="345"/>
      <c r="EM63" s="174"/>
      <c r="EN63" s="174"/>
      <c r="EO63" s="174"/>
      <c r="EP63" s="174"/>
      <c r="EQ63" s="174"/>
      <c r="ER63" s="174"/>
      <c r="ES63" s="174"/>
      <c r="ET63" s="174"/>
      <c r="EU63" s="174"/>
      <c r="EV63" s="174"/>
      <c r="EW63" s="174"/>
      <c r="EX63" s="174"/>
      <c r="EY63" s="174"/>
      <c r="EZ63" s="174"/>
      <c r="FA63" s="174"/>
      <c r="FB63" s="174"/>
      <c r="FC63" s="174"/>
      <c r="FD63" s="174"/>
      <c r="FE63" s="174"/>
      <c r="FF63" s="174"/>
      <c r="FG63" s="174"/>
      <c r="FH63" s="174"/>
      <c r="FI63" s="174"/>
      <c r="FJ63" s="174"/>
      <c r="FK63" s="175"/>
    </row>
    <row r="64" spans="1:167" ht="10.5" customHeight="1">
      <c r="A64" s="164" t="s">
        <v>318</v>
      </c>
      <c r="BX64" s="333" t="s">
        <v>317</v>
      </c>
      <c r="BY64" s="334"/>
      <c r="BZ64" s="334"/>
      <c r="CA64" s="334"/>
      <c r="CB64" s="334"/>
      <c r="CC64" s="334"/>
      <c r="CD64" s="334"/>
      <c r="CE64" s="334"/>
      <c r="CF64" s="334"/>
      <c r="CG64" s="334"/>
      <c r="CH64" s="334"/>
      <c r="CI64" s="334"/>
      <c r="CJ64" s="334"/>
      <c r="CK64" s="334"/>
      <c r="CL64" s="334"/>
      <c r="CM64" s="334"/>
      <c r="CN64" s="334"/>
      <c r="CO64" s="334"/>
      <c r="CP64" s="334"/>
      <c r="CQ64" s="334"/>
      <c r="CR64" s="334"/>
      <c r="CS64" s="334"/>
      <c r="CT64" s="334"/>
      <c r="CU64" s="334"/>
      <c r="CV64" s="334"/>
      <c r="CW64" s="334"/>
      <c r="CX64" s="334"/>
      <c r="CY64" s="334"/>
      <c r="CZ64" s="334"/>
      <c r="DA64" s="334"/>
      <c r="DB64" s="334"/>
      <c r="DC64" s="334"/>
      <c r="DD64" s="334"/>
      <c r="DE64" s="334"/>
      <c r="DF64" s="334"/>
      <c r="DG64" s="334"/>
      <c r="DH64" s="334"/>
      <c r="DI64" s="334"/>
      <c r="DJ64" s="334"/>
      <c r="DK64" s="334"/>
      <c r="DL64" s="334"/>
      <c r="DM64" s="334"/>
      <c r="DN64" s="334"/>
      <c r="DO64" s="334"/>
      <c r="DP64" s="334"/>
      <c r="DQ64" s="334"/>
      <c r="DR64" s="334"/>
      <c r="DS64" s="334"/>
      <c r="DT64" s="334"/>
      <c r="DU64" s="334"/>
      <c r="DV64" s="334"/>
      <c r="DW64" s="334"/>
      <c r="DX64" s="334"/>
      <c r="DY64" s="334"/>
      <c r="DZ64" s="334"/>
      <c r="EA64" s="334"/>
      <c r="EB64" s="334"/>
      <c r="EC64" s="334"/>
      <c r="ED64" s="334"/>
      <c r="EE64" s="334"/>
      <c r="EF64" s="334"/>
      <c r="EG64" s="334"/>
      <c r="EH64" s="334"/>
      <c r="EI64" s="334"/>
      <c r="EJ64" s="334"/>
      <c r="EK64" s="334"/>
      <c r="EL64" s="334"/>
      <c r="EM64" s="176"/>
      <c r="EN64" s="176"/>
      <c r="EO64" s="176"/>
      <c r="EP64" s="176"/>
      <c r="EQ64" s="176"/>
      <c r="ER64" s="176"/>
      <c r="ES64" s="176"/>
      <c r="ET64" s="176"/>
      <c r="EU64" s="176"/>
      <c r="EV64" s="176"/>
      <c r="EW64" s="176"/>
      <c r="EX64" s="176"/>
      <c r="EY64" s="176"/>
      <c r="EZ64" s="176"/>
      <c r="FA64" s="176"/>
      <c r="FB64" s="176"/>
      <c r="FC64" s="176"/>
      <c r="FD64" s="176"/>
      <c r="FE64" s="176"/>
      <c r="FF64" s="176"/>
      <c r="FG64" s="176"/>
      <c r="FH64" s="176"/>
      <c r="FI64" s="176"/>
      <c r="FJ64" s="176"/>
      <c r="FK64" s="177"/>
    </row>
    <row r="65" spans="1:167" ht="10.5" customHeight="1">
      <c r="A65" s="164" t="s">
        <v>316</v>
      </c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H65" s="258" t="s">
        <v>503</v>
      </c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X65" s="178"/>
      <c r="BY65" s="164" t="s">
        <v>315</v>
      </c>
      <c r="FK65" s="73"/>
    </row>
    <row r="66" spans="1:167" ht="10.5" customHeight="1">
      <c r="N66" s="260" t="s">
        <v>62</v>
      </c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H66" s="261" t="s">
        <v>312</v>
      </c>
      <c r="AI66" s="261"/>
      <c r="AJ66" s="261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X66" s="178"/>
      <c r="BY66" s="164" t="s">
        <v>314</v>
      </c>
      <c r="CL66" s="258"/>
      <c r="CM66" s="258"/>
      <c r="CN66" s="258"/>
      <c r="CO66" s="258"/>
      <c r="CP66" s="258"/>
      <c r="CQ66" s="258"/>
      <c r="CR66" s="258"/>
      <c r="CS66" s="258"/>
      <c r="CT66" s="258"/>
      <c r="CU66" s="258"/>
      <c r="CV66" s="258"/>
      <c r="CW66" s="258"/>
      <c r="CX66" s="258"/>
      <c r="CZ66" s="258"/>
      <c r="DA66" s="258"/>
      <c r="DB66" s="258"/>
      <c r="DC66" s="258"/>
      <c r="DD66" s="258"/>
      <c r="DE66" s="258"/>
      <c r="DF66" s="258"/>
      <c r="DG66" s="258"/>
      <c r="DH66" s="258"/>
      <c r="DJ66" s="258"/>
      <c r="DK66" s="258"/>
      <c r="DL66" s="258"/>
      <c r="DM66" s="258"/>
      <c r="DN66" s="258"/>
      <c r="DO66" s="258"/>
      <c r="DP66" s="258"/>
      <c r="DQ66" s="258"/>
      <c r="DR66" s="258"/>
      <c r="DS66" s="258"/>
      <c r="DT66" s="258"/>
      <c r="DU66" s="258"/>
      <c r="DV66" s="258"/>
      <c r="DW66" s="258"/>
      <c r="DX66" s="258"/>
      <c r="DY66" s="258"/>
      <c r="DZ66" s="258"/>
      <c r="EA66" s="258"/>
      <c r="EC66" s="252"/>
      <c r="ED66" s="252"/>
      <c r="EE66" s="252"/>
      <c r="EF66" s="252"/>
      <c r="EG66" s="252"/>
      <c r="EH66" s="252"/>
      <c r="EI66" s="252"/>
      <c r="EJ66" s="252"/>
      <c r="EK66" s="252"/>
      <c r="EL66" s="252"/>
      <c r="FK66" s="73"/>
    </row>
    <row r="67" spans="1:167" ht="10.5" customHeight="1">
      <c r="A67" s="164" t="s">
        <v>315</v>
      </c>
      <c r="BX67" s="178"/>
      <c r="CL67" s="332" t="s">
        <v>313</v>
      </c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  <c r="CZ67" s="332" t="s">
        <v>62</v>
      </c>
      <c r="DA67" s="332"/>
      <c r="DB67" s="332"/>
      <c r="DC67" s="332"/>
      <c r="DD67" s="332"/>
      <c r="DE67" s="332"/>
      <c r="DF67" s="332"/>
      <c r="DG67" s="332"/>
      <c r="DH67" s="332"/>
      <c r="DJ67" s="332" t="s">
        <v>312</v>
      </c>
      <c r="DK67" s="332"/>
      <c r="DL67" s="332"/>
      <c r="DM67" s="332"/>
      <c r="DN67" s="332"/>
      <c r="DO67" s="332"/>
      <c r="DP67" s="332"/>
      <c r="DQ67" s="332"/>
      <c r="DR67" s="332"/>
      <c r="DS67" s="332"/>
      <c r="DT67" s="332"/>
      <c r="DU67" s="332"/>
      <c r="DV67" s="332"/>
      <c r="DW67" s="332"/>
      <c r="DX67" s="332"/>
      <c r="DY67" s="332"/>
      <c r="DZ67" s="332"/>
      <c r="EA67" s="332"/>
      <c r="EC67" s="332" t="s">
        <v>311</v>
      </c>
      <c r="ED67" s="332"/>
      <c r="EE67" s="332"/>
      <c r="EF67" s="332"/>
      <c r="EG67" s="332"/>
      <c r="EH67" s="332"/>
      <c r="EI67" s="332"/>
      <c r="EJ67" s="332"/>
      <c r="EK67" s="332"/>
      <c r="EL67" s="332"/>
      <c r="FJ67" s="69"/>
      <c r="FK67" s="73"/>
    </row>
    <row r="68" spans="1:167" ht="10.5" customHeight="1">
      <c r="A68" s="164" t="s">
        <v>314</v>
      </c>
      <c r="N68" s="258" t="s">
        <v>523</v>
      </c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O68" s="258" t="s">
        <v>516</v>
      </c>
      <c r="AP68" s="258"/>
      <c r="AQ68" s="258"/>
      <c r="AR68" s="258"/>
      <c r="AS68" s="258"/>
      <c r="AT68" s="258"/>
      <c r="AU68" s="258"/>
      <c r="AV68" s="258"/>
      <c r="AW68" s="258"/>
      <c r="AX68" s="258"/>
      <c r="AY68" s="258"/>
      <c r="AZ68" s="258"/>
      <c r="BA68" s="258"/>
      <c r="BB68" s="258"/>
      <c r="BC68" s="258"/>
      <c r="BD68" s="258"/>
      <c r="BE68" s="258"/>
      <c r="BF68" s="258"/>
      <c r="BH68" s="252" t="s">
        <v>504</v>
      </c>
      <c r="BI68" s="252"/>
      <c r="BJ68" s="252"/>
      <c r="BK68" s="252"/>
      <c r="BL68" s="252"/>
      <c r="BM68" s="252"/>
      <c r="BN68" s="252"/>
      <c r="BO68" s="252"/>
      <c r="BP68" s="252"/>
      <c r="BQ68" s="252"/>
      <c r="BR68" s="252"/>
      <c r="BS68" s="252"/>
      <c r="BT68" s="252"/>
      <c r="BU68" s="252"/>
      <c r="BX68" s="178"/>
      <c r="BY68" s="250" t="s">
        <v>310</v>
      </c>
      <c r="BZ68" s="250"/>
      <c r="CA68" s="252"/>
      <c r="CB68" s="252"/>
      <c r="CC68" s="252"/>
      <c r="CD68" s="252"/>
      <c r="CE68" s="252"/>
      <c r="CF68" s="248" t="s">
        <v>310</v>
      </c>
      <c r="CG68" s="248"/>
      <c r="CH68" s="252"/>
      <c r="CI68" s="252"/>
      <c r="CJ68" s="252"/>
      <c r="CK68" s="252"/>
      <c r="CL68" s="252"/>
      <c r="CM68" s="252"/>
      <c r="CN68" s="252"/>
      <c r="CO68" s="252"/>
      <c r="CP68" s="252"/>
      <c r="CQ68" s="252"/>
      <c r="CR68" s="252"/>
      <c r="CS68" s="252"/>
      <c r="CT68" s="252"/>
      <c r="CU68" s="252"/>
      <c r="CV68" s="252"/>
      <c r="CW68" s="252"/>
      <c r="CX68" s="252"/>
      <c r="CY68" s="252"/>
      <c r="CZ68" s="252"/>
      <c r="DA68" s="252"/>
      <c r="DB68" s="252"/>
      <c r="DC68" s="252"/>
      <c r="DD68" s="252"/>
      <c r="DE68" s="250">
        <v>20</v>
      </c>
      <c r="DF68" s="250"/>
      <c r="DG68" s="250"/>
      <c r="DH68" s="250"/>
      <c r="DI68" s="249"/>
      <c r="DJ68" s="249"/>
      <c r="DK68" s="249"/>
      <c r="DL68" s="248" t="s">
        <v>309</v>
      </c>
      <c r="DM68" s="248"/>
      <c r="DN68" s="248"/>
      <c r="FK68" s="73"/>
    </row>
    <row r="69" spans="1:167" ht="9.75" customHeight="1" thickBot="1">
      <c r="N69" s="332" t="s">
        <v>313</v>
      </c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2"/>
      <c r="AD69" s="332" t="s">
        <v>62</v>
      </c>
      <c r="AE69" s="332"/>
      <c r="AF69" s="332"/>
      <c r="AG69" s="332"/>
      <c r="AH69" s="332"/>
      <c r="AI69" s="332"/>
      <c r="AJ69" s="332"/>
      <c r="AK69" s="332"/>
      <c r="AL69" s="332"/>
      <c r="AM69" s="332"/>
      <c r="AO69" s="332" t="s">
        <v>312</v>
      </c>
      <c r="AP69" s="332"/>
      <c r="AQ69" s="332"/>
      <c r="AR69" s="332"/>
      <c r="AS69" s="332"/>
      <c r="AT69" s="332"/>
      <c r="AU69" s="332"/>
      <c r="AV69" s="332"/>
      <c r="AW69" s="332"/>
      <c r="AX69" s="332"/>
      <c r="AY69" s="332"/>
      <c r="AZ69" s="332"/>
      <c r="BA69" s="332"/>
      <c r="BB69" s="332"/>
      <c r="BC69" s="332"/>
      <c r="BD69" s="332"/>
      <c r="BE69" s="332"/>
      <c r="BF69" s="332"/>
      <c r="BH69" s="343" t="s">
        <v>311</v>
      </c>
      <c r="BI69" s="343"/>
      <c r="BJ69" s="343"/>
      <c r="BK69" s="343"/>
      <c r="BL69" s="343"/>
      <c r="BM69" s="343"/>
      <c r="BN69" s="343"/>
      <c r="BO69" s="343"/>
      <c r="BP69" s="343"/>
      <c r="BQ69" s="343"/>
      <c r="BR69" s="343"/>
      <c r="BS69" s="343"/>
      <c r="BT69" s="343"/>
      <c r="BU69" s="343"/>
      <c r="BX69" s="179"/>
      <c r="BY69" s="180"/>
      <c r="BZ69" s="180"/>
      <c r="CA69" s="180"/>
      <c r="CB69" s="180"/>
      <c r="CC69" s="180"/>
      <c r="CD69" s="180"/>
      <c r="CE69" s="180"/>
      <c r="CF69" s="180"/>
      <c r="CG69" s="180"/>
      <c r="CH69" s="180"/>
      <c r="CI69" s="180"/>
      <c r="CJ69" s="180"/>
      <c r="CK69" s="180"/>
      <c r="CL69" s="180"/>
      <c r="CM69" s="180"/>
      <c r="CN69" s="180"/>
      <c r="CO69" s="180"/>
      <c r="CP69" s="180"/>
      <c r="CQ69" s="180"/>
      <c r="CR69" s="180"/>
      <c r="CS69" s="180"/>
      <c r="CT69" s="180"/>
      <c r="CU69" s="180"/>
      <c r="CV69" s="180"/>
      <c r="CW69" s="180"/>
      <c r="CX69" s="180"/>
      <c r="CY69" s="180"/>
      <c r="CZ69" s="180"/>
      <c r="DA69" s="180"/>
      <c r="DB69" s="180"/>
      <c r="DC69" s="180"/>
      <c r="DD69" s="180"/>
      <c r="DE69" s="180"/>
      <c r="DF69" s="180"/>
      <c r="DG69" s="180"/>
      <c r="DH69" s="180"/>
      <c r="DI69" s="180"/>
      <c r="DJ69" s="180"/>
      <c r="DK69" s="180"/>
      <c r="DL69" s="180"/>
      <c r="DM69" s="180"/>
      <c r="DN69" s="180"/>
      <c r="DO69" s="180"/>
      <c r="DP69" s="180"/>
      <c r="DQ69" s="180"/>
      <c r="DR69" s="180"/>
      <c r="DS69" s="180"/>
      <c r="DT69" s="180"/>
      <c r="DU69" s="180"/>
      <c r="DV69" s="180"/>
      <c r="DW69" s="180"/>
      <c r="DX69" s="180"/>
      <c r="DY69" s="180"/>
      <c r="DZ69" s="180"/>
      <c r="EA69" s="180"/>
      <c r="EB69" s="180"/>
      <c r="EC69" s="180"/>
      <c r="ED69" s="180"/>
      <c r="EE69" s="180"/>
      <c r="EF69" s="180"/>
      <c r="EG69" s="180"/>
      <c r="EH69" s="180"/>
      <c r="EI69" s="180"/>
      <c r="EJ69" s="180"/>
      <c r="EK69" s="180"/>
      <c r="EL69" s="180"/>
      <c r="EM69" s="180"/>
      <c r="EN69" s="180"/>
      <c r="EO69" s="180"/>
      <c r="EP69" s="180"/>
      <c r="EQ69" s="180"/>
      <c r="ER69" s="180"/>
      <c r="ES69" s="180"/>
      <c r="ET69" s="180"/>
      <c r="EU69" s="180"/>
      <c r="EV69" s="180"/>
      <c r="EW69" s="180"/>
      <c r="EX69" s="180"/>
      <c r="EY69" s="180"/>
      <c r="EZ69" s="180"/>
      <c r="FA69" s="180"/>
      <c r="FB69" s="180"/>
      <c r="FC69" s="180"/>
      <c r="FD69" s="180"/>
      <c r="FE69" s="180"/>
      <c r="FF69" s="180"/>
      <c r="FG69" s="180"/>
      <c r="FH69" s="180"/>
      <c r="FI69" s="180"/>
      <c r="FJ69" s="180"/>
      <c r="FK69" s="181"/>
    </row>
    <row r="70" spans="1:167" ht="10.5" customHeight="1">
      <c r="A70" s="250" t="s">
        <v>310</v>
      </c>
      <c r="B70" s="250"/>
      <c r="C70" s="252" t="s">
        <v>560</v>
      </c>
      <c r="D70" s="252"/>
      <c r="E70" s="252"/>
      <c r="F70" s="252"/>
      <c r="G70" s="252"/>
      <c r="H70" s="248" t="s">
        <v>310</v>
      </c>
      <c r="I70" s="248"/>
      <c r="J70" s="252" t="s">
        <v>559</v>
      </c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0">
        <v>20</v>
      </c>
      <c r="AH70" s="250"/>
      <c r="AI70" s="250"/>
      <c r="AJ70" s="250"/>
      <c r="AK70" s="249" t="s">
        <v>431</v>
      </c>
      <c r="AL70" s="249"/>
      <c r="AM70" s="249"/>
      <c r="AN70" s="248" t="s">
        <v>309</v>
      </c>
      <c r="AO70" s="248"/>
      <c r="AP70" s="248"/>
    </row>
    <row r="71" spans="1:167" ht="3" customHeight="1"/>
  </sheetData>
  <mergeCells count="284">
    <mergeCell ref="AO56:AX56"/>
    <mergeCell ref="AE55:AN55"/>
    <mergeCell ref="AE56:AN56"/>
    <mergeCell ref="A56:AD56"/>
    <mergeCell ref="AO55:AX55"/>
    <mergeCell ref="AE57:AN57"/>
    <mergeCell ref="BI55:BR55"/>
    <mergeCell ref="BS58:CM58"/>
    <mergeCell ref="DB56:DO56"/>
    <mergeCell ref="AY56:BH56"/>
    <mergeCell ref="BI57:BR57"/>
    <mergeCell ref="BI56:BR56"/>
    <mergeCell ref="AY55:BH55"/>
    <mergeCell ref="BS56:CM56"/>
    <mergeCell ref="CN56:DA56"/>
    <mergeCell ref="BH69:BU69"/>
    <mergeCell ref="AO68:BF68"/>
    <mergeCell ref="C70:G70"/>
    <mergeCell ref="BX63:EL63"/>
    <mergeCell ref="N61:AF61"/>
    <mergeCell ref="DP58:EM58"/>
    <mergeCell ref="DB58:DO58"/>
    <mergeCell ref="CN58:DA58"/>
    <mergeCell ref="AH62:BF62"/>
    <mergeCell ref="N62:AF62"/>
    <mergeCell ref="AD69:AM69"/>
    <mergeCell ref="N65:AF65"/>
    <mergeCell ref="N66:AF66"/>
    <mergeCell ref="AH61:BF61"/>
    <mergeCell ref="A70:B70"/>
    <mergeCell ref="BH68:BU68"/>
    <mergeCell ref="N68:AB68"/>
    <mergeCell ref="H70:I70"/>
    <mergeCell ref="J70:AF70"/>
    <mergeCell ref="N69:AB69"/>
    <mergeCell ref="EZ61:FK61"/>
    <mergeCell ref="EZ60:FK60"/>
    <mergeCell ref="EN58:FK58"/>
    <mergeCell ref="AD68:AM68"/>
    <mergeCell ref="EN57:FK57"/>
    <mergeCell ref="AK70:AM70"/>
    <mergeCell ref="AG70:AJ70"/>
    <mergeCell ref="AN70:AP70"/>
    <mergeCell ref="AO69:BF69"/>
    <mergeCell ref="DL68:DN68"/>
    <mergeCell ref="EC67:EL67"/>
    <mergeCell ref="CF68:CG68"/>
    <mergeCell ref="DE68:DH68"/>
    <mergeCell ref="DI68:DK68"/>
    <mergeCell ref="CH68:DD68"/>
    <mergeCell ref="EN56:FK56"/>
    <mergeCell ref="CN57:DA57"/>
    <mergeCell ref="DB57:DO57"/>
    <mergeCell ref="DJ67:EA67"/>
    <mergeCell ref="CL67:CX67"/>
    <mergeCell ref="EN49:FK49"/>
    <mergeCell ref="DP49:EM49"/>
    <mergeCell ref="CN51:DA51"/>
    <mergeCell ref="DB50:DO50"/>
    <mergeCell ref="EN50:FK50"/>
    <mergeCell ref="EN51:FK51"/>
    <mergeCell ref="DP50:EM50"/>
    <mergeCell ref="DJ66:EA66"/>
    <mergeCell ref="EC66:EL66"/>
    <mergeCell ref="BS55:CM55"/>
    <mergeCell ref="A57:AD57"/>
    <mergeCell ref="AO57:AX57"/>
    <mergeCell ref="AY57:BH57"/>
    <mergeCell ref="AH66:BF66"/>
    <mergeCell ref="AH65:BF65"/>
    <mergeCell ref="DP57:EM57"/>
    <mergeCell ref="BS57:CM57"/>
    <mergeCell ref="CN55:DA55"/>
    <mergeCell ref="DB55:DO55"/>
    <mergeCell ref="DP56:EM56"/>
    <mergeCell ref="CN54:DA54"/>
    <mergeCell ref="BY68:BZ68"/>
    <mergeCell ref="CA68:CE68"/>
    <mergeCell ref="CZ67:DH67"/>
    <mergeCell ref="BX64:EL64"/>
    <mergeCell ref="CL66:CX66"/>
    <mergeCell ref="CZ66:DH66"/>
    <mergeCell ref="EN52:FK52"/>
    <mergeCell ref="DP51:EM51"/>
    <mergeCell ref="EN55:FK55"/>
    <mergeCell ref="EN54:FK54"/>
    <mergeCell ref="EN53:FK53"/>
    <mergeCell ref="DP52:EM52"/>
    <mergeCell ref="DP53:EM53"/>
    <mergeCell ref="DP54:EM54"/>
    <mergeCell ref="DP55:EM55"/>
    <mergeCell ref="AO53:AX53"/>
    <mergeCell ref="A53:AD53"/>
    <mergeCell ref="AE53:AN53"/>
    <mergeCell ref="A51:AD51"/>
    <mergeCell ref="AO52:AX52"/>
    <mergeCell ref="AE51:AN51"/>
    <mergeCell ref="A52:AD52"/>
    <mergeCell ref="A55:AD55"/>
    <mergeCell ref="BS53:CM53"/>
    <mergeCell ref="CN53:DA53"/>
    <mergeCell ref="BI53:BR53"/>
    <mergeCell ref="BS52:CM52"/>
    <mergeCell ref="AE52:AN52"/>
    <mergeCell ref="A54:AD54"/>
    <mergeCell ref="AE54:AN54"/>
    <mergeCell ref="AO54:AX54"/>
    <mergeCell ref="DB53:DO53"/>
    <mergeCell ref="DB54:DO54"/>
    <mergeCell ref="AY52:BH52"/>
    <mergeCell ref="AY53:BH53"/>
    <mergeCell ref="AY54:BH54"/>
    <mergeCell ref="BI54:BR54"/>
    <mergeCell ref="BS54:CM54"/>
    <mergeCell ref="CN52:DA52"/>
    <mergeCell ref="DB52:DO52"/>
    <mergeCell ref="BI52:BR52"/>
    <mergeCell ref="AY50:BH50"/>
    <mergeCell ref="AY49:BH49"/>
    <mergeCell ref="CN49:DA49"/>
    <mergeCell ref="DB51:DO51"/>
    <mergeCell ref="CN50:DA50"/>
    <mergeCell ref="BS51:CM51"/>
    <mergeCell ref="BI51:BR51"/>
    <mergeCell ref="AY51:BH51"/>
    <mergeCell ref="AO51:AX51"/>
    <mergeCell ref="AO49:AX49"/>
    <mergeCell ref="A50:AD50"/>
    <mergeCell ref="AE50:AN50"/>
    <mergeCell ref="AO50:AX50"/>
    <mergeCell ref="AE49:AN49"/>
    <mergeCell ref="CN48:DA48"/>
    <mergeCell ref="BI48:BR48"/>
    <mergeCell ref="DB49:DO49"/>
    <mergeCell ref="BS49:CM49"/>
    <mergeCell ref="BS50:CM50"/>
    <mergeCell ref="BI49:BR49"/>
    <mergeCell ref="DB48:DO48"/>
    <mergeCell ref="CN47:DA47"/>
    <mergeCell ref="CN46:DA46"/>
    <mergeCell ref="DB47:DO47"/>
    <mergeCell ref="A49:AD49"/>
    <mergeCell ref="BI50:BR50"/>
    <mergeCell ref="A44:AD44"/>
    <mergeCell ref="AE44:AN44"/>
    <mergeCell ref="AO44:AX44"/>
    <mergeCell ref="AO47:AX47"/>
    <mergeCell ref="AO46:AX46"/>
    <mergeCell ref="AO48:AX48"/>
    <mergeCell ref="AY46:BH46"/>
    <mergeCell ref="BI47:BR47"/>
    <mergeCell ref="AY48:BH48"/>
    <mergeCell ref="AY47:BH47"/>
    <mergeCell ref="BS47:CM47"/>
    <mergeCell ref="BS48:CM48"/>
    <mergeCell ref="A48:AD48"/>
    <mergeCell ref="A47:AD47"/>
    <mergeCell ref="AE47:AN47"/>
    <mergeCell ref="A46:AD46"/>
    <mergeCell ref="AE46:AN46"/>
    <mergeCell ref="AE48:AN48"/>
    <mergeCell ref="BI42:BR42"/>
    <mergeCell ref="BI45:BR45"/>
    <mergeCell ref="CN45:DA45"/>
    <mergeCell ref="A45:AD45"/>
    <mergeCell ref="AE45:AN45"/>
    <mergeCell ref="AO45:AX45"/>
    <mergeCell ref="AY45:BH45"/>
    <mergeCell ref="DB44:DO44"/>
    <mergeCell ref="DB46:DO46"/>
    <mergeCell ref="BI46:BR46"/>
    <mergeCell ref="BS45:CM45"/>
    <mergeCell ref="BS46:CM46"/>
    <mergeCell ref="DP45:EM45"/>
    <mergeCell ref="EN48:FK48"/>
    <mergeCell ref="DP48:EM48"/>
    <mergeCell ref="DP44:EM44"/>
    <mergeCell ref="EN47:FK47"/>
    <mergeCell ref="EN45:FK45"/>
    <mergeCell ref="EN46:FK46"/>
    <mergeCell ref="EN44:FK44"/>
    <mergeCell ref="DP47:EM47"/>
    <mergeCell ref="DP46:EM46"/>
    <mergeCell ref="EN41:FK41"/>
    <mergeCell ref="EN42:FK42"/>
    <mergeCell ref="DP41:EM41"/>
    <mergeCell ref="BS42:CM42"/>
    <mergeCell ref="CN42:DA42"/>
    <mergeCell ref="CN41:DA41"/>
    <mergeCell ref="DB41:DO41"/>
    <mergeCell ref="DB42:DO42"/>
    <mergeCell ref="DP42:EM42"/>
    <mergeCell ref="A42:AD42"/>
    <mergeCell ref="AO42:AX42"/>
    <mergeCell ref="AE42:AN42"/>
    <mergeCell ref="AE41:AN41"/>
    <mergeCell ref="BS41:CM41"/>
    <mergeCell ref="DB45:DO45"/>
    <mergeCell ref="AY44:BH44"/>
    <mergeCell ref="BS44:CM44"/>
    <mergeCell ref="CN44:DA44"/>
    <mergeCell ref="BI44:BR44"/>
    <mergeCell ref="EN43:FK43"/>
    <mergeCell ref="DP43:EM43"/>
    <mergeCell ref="CN43:DA43"/>
    <mergeCell ref="BS43:CM43"/>
    <mergeCell ref="AE43:AN43"/>
    <mergeCell ref="AY43:BH43"/>
    <mergeCell ref="AO43:AX43"/>
    <mergeCell ref="BI43:BR43"/>
    <mergeCell ref="DB43:DO43"/>
    <mergeCell ref="AE40:AN40"/>
    <mergeCell ref="AO40:AX40"/>
    <mergeCell ref="BS40:CM40"/>
    <mergeCell ref="AE35:AN39"/>
    <mergeCell ref="AY40:BH40"/>
    <mergeCell ref="A43:AD43"/>
    <mergeCell ref="A41:AD41"/>
    <mergeCell ref="AO41:AX41"/>
    <mergeCell ref="AY42:BH42"/>
    <mergeCell ref="AY41:BH41"/>
    <mergeCell ref="BI35:CM35"/>
    <mergeCell ref="BS39:CM39"/>
    <mergeCell ref="AO35:AX39"/>
    <mergeCell ref="CB37:CD37"/>
    <mergeCell ref="BI36:CM36"/>
    <mergeCell ref="CN35:DO38"/>
    <mergeCell ref="A40:AD40"/>
    <mergeCell ref="EN39:FK39"/>
    <mergeCell ref="BI40:BR40"/>
    <mergeCell ref="BI41:BR41"/>
    <mergeCell ref="EN40:FK40"/>
    <mergeCell ref="CN39:DA39"/>
    <mergeCell ref="BI39:BR39"/>
    <mergeCell ref="AY35:BH39"/>
    <mergeCell ref="DB40:DO40"/>
    <mergeCell ref="DB39:DO39"/>
    <mergeCell ref="EZ27:FK27"/>
    <mergeCell ref="AO25:EL25"/>
    <mergeCell ref="DP35:FK38"/>
    <mergeCell ref="CN40:DA40"/>
    <mergeCell ref="DP39:EM39"/>
    <mergeCell ref="DP40:EM40"/>
    <mergeCell ref="L32:AV32"/>
    <mergeCell ref="EZ31:FK31"/>
    <mergeCell ref="EN33:FK33"/>
    <mergeCell ref="A35:AD39"/>
    <mergeCell ref="BV19:BY19"/>
    <mergeCell ref="BZ19:CB19"/>
    <mergeCell ref="EZ28:FK29"/>
    <mergeCell ref="AO28:EL29"/>
    <mergeCell ref="L31:AV31"/>
    <mergeCell ref="EZ30:FK30"/>
    <mergeCell ref="EZ26:FK26"/>
    <mergeCell ref="EZ20:FK21"/>
    <mergeCell ref="AO26:EL27"/>
    <mergeCell ref="EZ25:FK25"/>
    <mergeCell ref="DY14:FK14"/>
    <mergeCell ref="BP14:CK14"/>
    <mergeCell ref="CC19:CE19"/>
    <mergeCell ref="AY23:BZ24"/>
    <mergeCell ref="EZ22:FK24"/>
    <mergeCell ref="AO20:EL21"/>
    <mergeCell ref="AW19:AX19"/>
    <mergeCell ref="AR19:AV19"/>
    <mergeCell ref="AY19:BU19"/>
    <mergeCell ref="EZ19:FK19"/>
    <mergeCell ref="BP8:FK8"/>
    <mergeCell ref="BP9:FK9"/>
    <mergeCell ref="BP11:FK11"/>
    <mergeCell ref="BP12:FK12"/>
    <mergeCell ref="BP10:FK10"/>
    <mergeCell ref="BP13:CK13"/>
    <mergeCell ref="DY13:FK13"/>
    <mergeCell ref="EZ18:FK18"/>
    <mergeCell ref="BV15:BW15"/>
    <mergeCell ref="CY15:DA15"/>
    <mergeCell ref="CU15:CX15"/>
    <mergeCell ref="DB15:DD15"/>
    <mergeCell ref="B16:EX16"/>
    <mergeCell ref="BQ15:BU15"/>
    <mergeCell ref="BX15:CT15"/>
    <mergeCell ref="EZ17:FK17"/>
    <mergeCell ref="EJ17:EM17"/>
  </mergeCells>
  <phoneticPr fontId="0" type="noConversion"/>
  <pageMargins left="0.39370078740157483" right="0" top="0" bottom="0" header="0.19685039370078741" footer="0.19685039370078741"/>
  <pageSetup paperSize="9" scale="80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8"/>
  <sheetViews>
    <sheetView zoomScaleSheetLayoutView="115" workbookViewId="0">
      <selection activeCell="A8" sqref="A8"/>
    </sheetView>
  </sheetViews>
  <sheetFormatPr defaultRowHeight="12.75"/>
  <cols>
    <col min="1" max="1" width="139.33203125" style="1" customWidth="1"/>
    <col min="2" max="16384" width="9.33203125" style="1"/>
  </cols>
  <sheetData>
    <row r="1" spans="1:1" ht="21" customHeight="1">
      <c r="A1" s="37" t="s">
        <v>65</v>
      </c>
    </row>
    <row r="2" spans="1:1" ht="26.25" customHeight="1">
      <c r="A2" s="38" t="s">
        <v>440</v>
      </c>
    </row>
    <row r="3" spans="1:1" ht="21" customHeight="1">
      <c r="A3" s="38" t="s">
        <v>66</v>
      </c>
    </row>
    <row r="4" spans="1:1" ht="21" customHeight="1">
      <c r="A4" s="38" t="s">
        <v>66</v>
      </c>
    </row>
    <row r="5" spans="1:1" ht="21" customHeight="1">
      <c r="A5" s="37" t="s">
        <v>67</v>
      </c>
    </row>
    <row r="6" spans="1:1" ht="21" customHeight="1">
      <c r="A6" s="38" t="s">
        <v>441</v>
      </c>
    </row>
    <row r="7" spans="1:1" ht="21" customHeight="1">
      <c r="A7" s="38" t="s">
        <v>66</v>
      </c>
    </row>
    <row r="8" spans="1:1" ht="21" customHeight="1">
      <c r="A8" s="38" t="s">
        <v>66</v>
      </c>
    </row>
  </sheetData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"/>
  <sheetViews>
    <sheetView topLeftCell="B4" zoomScale="80" zoomScaleNormal="80" zoomScaleSheetLayoutView="130" workbookViewId="0">
      <selection activeCell="L12" sqref="L12"/>
    </sheetView>
  </sheetViews>
  <sheetFormatPr defaultRowHeight="12.75"/>
  <cols>
    <col min="1" max="1" width="32.6640625" style="39" customWidth="1"/>
    <col min="2" max="2" width="11.83203125" style="39" customWidth="1"/>
    <col min="3" max="3" width="24.83203125" style="39" customWidth="1"/>
    <col min="4" max="4" width="14" style="39" customWidth="1"/>
    <col min="5" max="5" width="13.6640625" style="39" customWidth="1"/>
    <col min="6" max="7" width="14.5" style="39" customWidth="1"/>
    <col min="8" max="8" width="13" style="39" customWidth="1"/>
    <col min="9" max="9" width="14.5" style="39" customWidth="1"/>
    <col min="10" max="10" width="15.33203125" style="39" customWidth="1"/>
    <col min="11" max="11" width="9.33203125" style="39"/>
    <col min="12" max="12" width="26.5" style="39" customWidth="1"/>
    <col min="13" max="16384" width="9.33203125" style="39"/>
  </cols>
  <sheetData>
    <row r="1" spans="1:12" ht="37.5" customHeight="1">
      <c r="A1" s="194" t="s">
        <v>80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69.75" customHeight="1">
      <c r="A2" s="40" t="s">
        <v>78</v>
      </c>
      <c r="B2" s="40" t="s">
        <v>68</v>
      </c>
      <c r="C2" s="40" t="s">
        <v>69</v>
      </c>
      <c r="D2" s="40" t="s">
        <v>70</v>
      </c>
      <c r="E2" s="40" t="s">
        <v>71</v>
      </c>
      <c r="F2" s="40" t="s">
        <v>72</v>
      </c>
      <c r="G2" s="40" t="s">
        <v>73</v>
      </c>
      <c r="H2" s="40" t="s">
        <v>79</v>
      </c>
      <c r="I2" s="40" t="s">
        <v>74</v>
      </c>
      <c r="J2" s="40" t="s">
        <v>75</v>
      </c>
      <c r="K2" s="40" t="s">
        <v>76</v>
      </c>
      <c r="L2" s="40" t="s">
        <v>77</v>
      </c>
    </row>
    <row r="3" spans="1:12" ht="16.5" customHeight="1">
      <c r="A3" s="41" t="s">
        <v>89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99" customHeight="1">
      <c r="A4" s="84" t="s">
        <v>442</v>
      </c>
      <c r="B4" s="42" t="s">
        <v>443</v>
      </c>
      <c r="C4" s="42" t="s">
        <v>444</v>
      </c>
      <c r="D4" s="42" t="s">
        <v>407</v>
      </c>
      <c r="E4" s="42" t="s">
        <v>407</v>
      </c>
      <c r="F4" s="42" t="s">
        <v>445</v>
      </c>
      <c r="G4" s="42" t="s">
        <v>408</v>
      </c>
      <c r="H4" s="42"/>
      <c r="I4" s="42" t="s">
        <v>409</v>
      </c>
      <c r="J4" s="42" t="s">
        <v>446</v>
      </c>
      <c r="K4" s="42" t="s">
        <v>447</v>
      </c>
      <c r="L4" s="42" t="s">
        <v>448</v>
      </c>
    </row>
    <row r="5" spans="1:12" ht="97.5" customHeight="1">
      <c r="A5" s="84" t="s">
        <v>449</v>
      </c>
      <c r="B5" s="42" t="s">
        <v>443</v>
      </c>
      <c r="C5" s="42" t="s">
        <v>444</v>
      </c>
      <c r="D5" s="42" t="s">
        <v>407</v>
      </c>
      <c r="E5" s="42" t="s">
        <v>407</v>
      </c>
      <c r="F5" s="42" t="s">
        <v>407</v>
      </c>
      <c r="G5" s="42" t="s">
        <v>408</v>
      </c>
      <c r="H5" s="42"/>
      <c r="I5" s="42" t="s">
        <v>409</v>
      </c>
      <c r="J5" s="42" t="s">
        <v>446</v>
      </c>
      <c r="K5" s="42" t="s">
        <v>447</v>
      </c>
      <c r="L5" s="42" t="s">
        <v>448</v>
      </c>
    </row>
    <row r="6" spans="1:12" ht="102" customHeight="1">
      <c r="A6" s="84" t="s">
        <v>450</v>
      </c>
      <c r="B6" s="42" t="s">
        <v>451</v>
      </c>
      <c r="C6" s="42" t="s">
        <v>452</v>
      </c>
      <c r="D6" s="42" t="s">
        <v>407</v>
      </c>
      <c r="E6" s="42" t="s">
        <v>407</v>
      </c>
      <c r="F6" s="42" t="s">
        <v>407</v>
      </c>
      <c r="G6" s="42" t="s">
        <v>408</v>
      </c>
      <c r="H6" s="42"/>
      <c r="I6" s="42" t="s">
        <v>409</v>
      </c>
      <c r="J6" s="42" t="s">
        <v>446</v>
      </c>
      <c r="K6" s="42" t="s">
        <v>453</v>
      </c>
      <c r="L6" s="42" t="s">
        <v>448</v>
      </c>
    </row>
    <row r="7" spans="1:12" ht="99" customHeight="1">
      <c r="A7" s="84" t="s">
        <v>454</v>
      </c>
      <c r="B7" s="42" t="s">
        <v>451</v>
      </c>
      <c r="C7" s="42" t="s">
        <v>452</v>
      </c>
      <c r="D7" s="42" t="s">
        <v>407</v>
      </c>
      <c r="E7" s="42" t="s">
        <v>407</v>
      </c>
      <c r="F7" s="42" t="s">
        <v>445</v>
      </c>
      <c r="G7" s="42" t="s">
        <v>408</v>
      </c>
      <c r="H7" s="42"/>
      <c r="I7" s="42" t="s">
        <v>409</v>
      </c>
      <c r="J7" s="42" t="s">
        <v>446</v>
      </c>
      <c r="K7" s="42" t="s">
        <v>453</v>
      </c>
      <c r="L7" s="42" t="s">
        <v>448</v>
      </c>
    </row>
  </sheetData>
  <mergeCells count="1">
    <mergeCell ref="A1:L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zoomScale="90" zoomScaleNormal="90" zoomScaleSheetLayoutView="115" workbookViewId="0">
      <selection activeCell="D13" sqref="D13"/>
    </sheetView>
  </sheetViews>
  <sheetFormatPr defaultRowHeight="12.75"/>
  <cols>
    <col min="1" max="1" width="142" style="39" customWidth="1"/>
    <col min="2" max="2" width="23.5" style="39" customWidth="1"/>
    <col min="3" max="16384" width="9.33203125" style="39"/>
  </cols>
  <sheetData>
    <row r="1" spans="1:2" ht="20.25" customHeight="1">
      <c r="A1" s="196" t="s">
        <v>81</v>
      </c>
      <c r="B1" s="196"/>
    </row>
    <row r="2" spans="1:2" ht="12.75" customHeight="1">
      <c r="A2" s="195"/>
      <c r="B2" s="195"/>
    </row>
    <row r="3" spans="1:2" ht="14.25" customHeight="1">
      <c r="A3" s="25" t="s">
        <v>11</v>
      </c>
      <c r="B3" s="25" t="s">
        <v>12</v>
      </c>
    </row>
    <row r="4" spans="1:2" ht="22.5" customHeight="1">
      <c r="A4" s="22" t="s">
        <v>13</v>
      </c>
      <c r="B4" s="22" t="s">
        <v>14</v>
      </c>
    </row>
    <row r="5" spans="1:2" ht="18" customHeight="1">
      <c r="A5" s="27" t="s">
        <v>85</v>
      </c>
      <c r="B5" s="184">
        <v>79945746.989999995</v>
      </c>
    </row>
    <row r="6" spans="1:2" ht="33.75" customHeight="1">
      <c r="A6" s="29" t="s">
        <v>82</v>
      </c>
      <c r="B6" s="185"/>
    </row>
    <row r="7" spans="1:2" ht="30" customHeight="1">
      <c r="A7" s="29" t="s">
        <v>83</v>
      </c>
      <c r="B7" s="185"/>
    </row>
    <row r="8" spans="1:2" ht="33.75" customHeight="1">
      <c r="A8" s="29" t="s">
        <v>84</v>
      </c>
      <c r="B8" s="185"/>
    </row>
    <row r="9" spans="1:2" ht="20.25" customHeight="1">
      <c r="A9" s="27" t="s">
        <v>86</v>
      </c>
      <c r="B9" s="186">
        <v>13805697.63000001</v>
      </c>
    </row>
    <row r="10" spans="1:2" ht="18" customHeight="1">
      <c r="A10" s="29" t="s">
        <v>87</v>
      </c>
      <c r="B10" s="187">
        <v>3102505.6</v>
      </c>
    </row>
  </sheetData>
  <mergeCells count="2">
    <mergeCell ref="A2:B2"/>
    <mergeCell ref="A1:B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opLeftCell="A7" zoomScaleSheetLayoutView="115" workbookViewId="0">
      <selection activeCell="C23" sqref="C23"/>
    </sheetView>
  </sheetViews>
  <sheetFormatPr defaultRowHeight="12.75"/>
  <cols>
    <col min="1" max="1" width="9.33203125" style="39"/>
    <col min="2" max="2" width="95.1640625" style="39" customWidth="1"/>
    <col min="3" max="3" width="19.5" style="39" customWidth="1"/>
    <col min="4" max="4" width="59" style="39" customWidth="1"/>
    <col min="5" max="16384" width="9.33203125" style="39"/>
  </cols>
  <sheetData>
    <row r="1" spans="1:4">
      <c r="C1" s="44" t="s">
        <v>119</v>
      </c>
    </row>
    <row r="2" spans="1:4" ht="18.75" customHeight="1">
      <c r="A2" s="196" t="s">
        <v>16</v>
      </c>
      <c r="B2" s="196"/>
      <c r="C2" s="196"/>
      <c r="D2" s="197" t="s">
        <v>104</v>
      </c>
    </row>
    <row r="3" spans="1:4" ht="18.75" customHeight="1">
      <c r="A3" s="198" t="s">
        <v>88</v>
      </c>
      <c r="B3" s="198"/>
      <c r="C3" s="198"/>
      <c r="D3" s="197"/>
    </row>
    <row r="4" spans="1:4" ht="21.75" customHeight="1">
      <c r="A4" s="45" t="s">
        <v>103</v>
      </c>
      <c r="B4" s="45" t="s">
        <v>11</v>
      </c>
      <c r="C4" s="25" t="s">
        <v>105</v>
      </c>
      <c r="D4" s="197"/>
    </row>
    <row r="5" spans="1:4" ht="14.25" customHeight="1">
      <c r="A5" s="46">
        <v>1</v>
      </c>
      <c r="B5" s="46">
        <v>2</v>
      </c>
      <c r="C5" s="22">
        <v>3</v>
      </c>
      <c r="D5" s="47"/>
    </row>
    <row r="6" spans="1:4" ht="20.25" customHeight="1">
      <c r="A6" s="46">
        <v>1</v>
      </c>
      <c r="B6" s="48" t="s">
        <v>17</v>
      </c>
      <c r="C6" s="161">
        <v>93751444.620000005</v>
      </c>
    </row>
    <row r="7" spans="1:4" ht="20.25" customHeight="1">
      <c r="A7" s="46"/>
      <c r="B7" s="48" t="s">
        <v>90</v>
      </c>
      <c r="C7" s="118"/>
    </row>
    <row r="8" spans="1:4" ht="20.25" customHeight="1">
      <c r="A8" s="46" t="s">
        <v>106</v>
      </c>
      <c r="B8" s="49" t="s">
        <v>91</v>
      </c>
      <c r="C8" s="161">
        <v>79945746.989999995</v>
      </c>
    </row>
    <row r="9" spans="1:4" ht="20.25" customHeight="1">
      <c r="A9" s="46"/>
      <c r="B9" s="49" t="s">
        <v>25</v>
      </c>
      <c r="C9" s="118"/>
    </row>
    <row r="10" spans="1:4" ht="20.25" customHeight="1">
      <c r="A10" s="46" t="s">
        <v>107</v>
      </c>
      <c r="B10" s="50" t="s">
        <v>92</v>
      </c>
      <c r="C10" s="161">
        <v>61932963.210000001</v>
      </c>
      <c r="D10" s="51"/>
    </row>
    <row r="11" spans="1:4" ht="20.25" customHeight="1">
      <c r="A11" s="46" t="s">
        <v>108</v>
      </c>
      <c r="B11" s="49" t="s">
        <v>93</v>
      </c>
      <c r="C11" s="161">
        <v>3102505.6</v>
      </c>
    </row>
    <row r="12" spans="1:4" ht="20.25" customHeight="1">
      <c r="A12" s="46"/>
      <c r="B12" s="49" t="s">
        <v>25</v>
      </c>
      <c r="C12" s="118"/>
    </row>
    <row r="13" spans="1:4" ht="20.25" customHeight="1">
      <c r="A13" s="46" t="s">
        <v>109</v>
      </c>
      <c r="B13" s="50" t="s">
        <v>92</v>
      </c>
      <c r="C13" s="161">
        <v>35900.410000000003</v>
      </c>
    </row>
    <row r="14" spans="1:4" ht="20.25" customHeight="1">
      <c r="A14" s="46">
        <v>2</v>
      </c>
      <c r="B14" s="48" t="s">
        <v>18</v>
      </c>
      <c r="C14" s="121">
        <f>C22</f>
        <v>199714.66</v>
      </c>
    </row>
    <row r="15" spans="1:4" ht="10.5" customHeight="1">
      <c r="A15" s="46"/>
      <c r="B15" s="48" t="s">
        <v>90</v>
      </c>
      <c r="C15" s="121"/>
    </row>
    <row r="16" spans="1:4" ht="20.25" customHeight="1">
      <c r="A16" s="46" t="s">
        <v>110</v>
      </c>
      <c r="B16" s="49" t="s">
        <v>94</v>
      </c>
      <c r="C16" s="121"/>
    </row>
    <row r="17" spans="1:3" ht="15.75" customHeight="1">
      <c r="A17" s="46"/>
      <c r="B17" s="49" t="s">
        <v>25</v>
      </c>
      <c r="C17" s="121"/>
    </row>
    <row r="18" spans="1:3" ht="20.25" customHeight="1">
      <c r="A18" s="46" t="s">
        <v>111</v>
      </c>
      <c r="B18" s="50" t="s">
        <v>95</v>
      </c>
      <c r="C18" s="121"/>
    </row>
    <row r="19" spans="1:3" ht="20.25" customHeight="1">
      <c r="A19" s="46" t="s">
        <v>112</v>
      </c>
      <c r="B19" s="50" t="s">
        <v>96</v>
      </c>
      <c r="C19" s="121"/>
    </row>
    <row r="20" spans="1:3" ht="20.25" customHeight="1">
      <c r="A20" s="46" t="s">
        <v>113</v>
      </c>
      <c r="B20" s="49" t="s">
        <v>97</v>
      </c>
      <c r="C20" s="121"/>
    </row>
    <row r="21" spans="1:3" ht="20.25" customHeight="1">
      <c r="A21" s="46" t="s">
        <v>114</v>
      </c>
      <c r="B21" s="49" t="s">
        <v>98</v>
      </c>
      <c r="C21" s="128"/>
    </row>
    <row r="22" spans="1:3" ht="20.25" customHeight="1">
      <c r="A22" s="46" t="s">
        <v>115</v>
      </c>
      <c r="B22" s="49" t="s">
        <v>99</v>
      </c>
      <c r="C22" s="128">
        <v>199714.66</v>
      </c>
    </row>
    <row r="23" spans="1:3" ht="20.25" customHeight="1">
      <c r="A23" s="46">
        <v>3</v>
      </c>
      <c r="B23" s="48" t="s">
        <v>19</v>
      </c>
      <c r="C23" s="121">
        <f>C26</f>
        <v>616738.48</v>
      </c>
    </row>
    <row r="24" spans="1:3" ht="15" customHeight="1">
      <c r="A24" s="46"/>
      <c r="B24" s="48" t="s">
        <v>90</v>
      </c>
      <c r="C24" s="121"/>
    </row>
    <row r="25" spans="1:3" ht="20.25" customHeight="1">
      <c r="A25" s="46" t="s">
        <v>116</v>
      </c>
      <c r="B25" s="49" t="s">
        <v>100</v>
      </c>
      <c r="C25" s="121"/>
    </row>
    <row r="26" spans="1:3" ht="20.25" customHeight="1">
      <c r="A26" s="46" t="s">
        <v>117</v>
      </c>
      <c r="B26" s="49" t="s">
        <v>101</v>
      </c>
      <c r="C26" s="121">
        <v>616738.48</v>
      </c>
    </row>
    <row r="27" spans="1:3" ht="14.25" customHeight="1">
      <c r="A27" s="46"/>
      <c r="B27" s="50" t="s">
        <v>25</v>
      </c>
      <c r="C27" s="43"/>
    </row>
    <row r="28" spans="1:3" ht="20.25" customHeight="1">
      <c r="A28" s="46" t="s">
        <v>118</v>
      </c>
      <c r="B28" s="50" t="s">
        <v>102</v>
      </c>
      <c r="C28" s="43"/>
    </row>
  </sheetData>
  <mergeCells count="3">
    <mergeCell ref="D2:D4"/>
    <mergeCell ref="A2:C2"/>
    <mergeCell ref="A3:C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1"/>
  <sheetViews>
    <sheetView tabSelected="1" topLeftCell="A19" zoomScale="90" zoomScaleNormal="90" zoomScaleSheetLayoutView="115" workbookViewId="0">
      <selection activeCell="I37" sqref="I37"/>
    </sheetView>
  </sheetViews>
  <sheetFormatPr defaultRowHeight="12.75"/>
  <cols>
    <col min="1" max="1" width="36.5" style="18" customWidth="1"/>
    <col min="2" max="2" width="11.1640625" style="18" customWidth="1"/>
    <col min="3" max="3" width="16.1640625" style="18" customWidth="1"/>
    <col min="4" max="4" width="17" style="19" customWidth="1"/>
    <col min="5" max="5" width="19.5" style="18" customWidth="1"/>
    <col min="6" max="6" width="17.1640625" style="18" customWidth="1"/>
    <col min="7" max="8" width="17.6640625" style="18" customWidth="1"/>
    <col min="9" max="9" width="22.1640625" style="18" customWidth="1"/>
    <col min="10" max="10" width="24.1640625" style="18" customWidth="1"/>
    <col min="11" max="11" width="9.33203125" style="18"/>
    <col min="12" max="12" width="17.83203125" style="18" customWidth="1"/>
    <col min="13" max="13" width="17.33203125" style="18" customWidth="1"/>
    <col min="14" max="14" width="9.33203125" style="18" hidden="1" customWidth="1"/>
    <col min="15" max="15" width="9.33203125" style="18"/>
    <col min="16" max="16" width="19.6640625" style="18" customWidth="1"/>
    <col min="17" max="17" width="9.33203125" style="18"/>
    <col min="18" max="19" width="14.1640625" style="18" bestFit="1" customWidth="1"/>
    <col min="20" max="16384" width="9.33203125" style="18"/>
  </cols>
  <sheetData>
    <row r="1" spans="1:10" ht="14.25" customHeight="1">
      <c r="A1" s="17" t="s">
        <v>0</v>
      </c>
      <c r="I1" s="20" t="s">
        <v>120</v>
      </c>
    </row>
    <row r="2" spans="1:10" ht="28.5" customHeight="1">
      <c r="A2" s="199" t="s">
        <v>553</v>
      </c>
      <c r="B2" s="199"/>
      <c r="C2" s="199"/>
      <c r="D2" s="199"/>
      <c r="E2" s="199"/>
      <c r="F2" s="199"/>
      <c r="G2" s="199"/>
      <c r="H2" s="199"/>
      <c r="I2" s="199"/>
      <c r="J2" s="21" t="s">
        <v>170</v>
      </c>
    </row>
    <row r="3" spans="1:10" ht="24.6" customHeight="1">
      <c r="A3" s="200" t="s">
        <v>20</v>
      </c>
      <c r="B3" s="200" t="s">
        <v>21</v>
      </c>
      <c r="C3" s="200" t="s">
        <v>22</v>
      </c>
      <c r="D3" s="200" t="s">
        <v>23</v>
      </c>
      <c r="E3" s="200"/>
      <c r="F3" s="200"/>
      <c r="G3" s="200"/>
      <c r="H3" s="200"/>
      <c r="I3" s="200"/>
    </row>
    <row r="4" spans="1:10" ht="19.899999999999999" customHeight="1">
      <c r="A4" s="201" t="s">
        <v>0</v>
      </c>
      <c r="B4" s="201" t="s">
        <v>0</v>
      </c>
      <c r="C4" s="201" t="s">
        <v>0</v>
      </c>
      <c r="D4" s="202" t="s">
        <v>24</v>
      </c>
      <c r="E4" s="200" t="s">
        <v>25</v>
      </c>
      <c r="F4" s="200"/>
      <c r="G4" s="200"/>
      <c r="H4" s="200"/>
      <c r="I4" s="200"/>
    </row>
    <row r="5" spans="1:10" ht="87" customHeight="1">
      <c r="A5" s="201" t="s">
        <v>0</v>
      </c>
      <c r="B5" s="201" t="s">
        <v>0</v>
      </c>
      <c r="C5" s="201" t="s">
        <v>0</v>
      </c>
      <c r="D5" s="203" t="s">
        <v>0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</row>
    <row r="6" spans="1:10" ht="20.65" customHeight="1">
      <c r="A6" s="22" t="s">
        <v>31</v>
      </c>
      <c r="B6" s="22" t="s">
        <v>32</v>
      </c>
      <c r="C6" s="22" t="s">
        <v>33</v>
      </c>
      <c r="D6" s="23" t="s">
        <v>34</v>
      </c>
      <c r="E6" s="22" t="s">
        <v>35</v>
      </c>
      <c r="F6" s="22" t="s">
        <v>36</v>
      </c>
      <c r="G6" s="22">
        <v>7</v>
      </c>
      <c r="H6" s="22" t="s">
        <v>38</v>
      </c>
      <c r="I6" s="22" t="s">
        <v>39</v>
      </c>
    </row>
    <row r="7" spans="1:10" ht="21" customHeight="1">
      <c r="A7" s="24" t="s">
        <v>40</v>
      </c>
      <c r="B7" s="25" t="s">
        <v>41</v>
      </c>
      <c r="C7" s="22" t="s">
        <v>42</v>
      </c>
      <c r="D7" s="26">
        <f>E7+F7+I7</f>
        <v>36899865.518522196</v>
      </c>
      <c r="E7" s="26">
        <f>E9</f>
        <v>32892255.118522201</v>
      </c>
      <c r="F7" s="26">
        <f>F12</f>
        <v>1860879</v>
      </c>
      <c r="G7" s="26">
        <f>G15</f>
        <v>0</v>
      </c>
      <c r="H7" s="26">
        <f>H15</f>
        <v>0</v>
      </c>
      <c r="I7" s="26">
        <f>I8+I9+I13</f>
        <v>2146731.4</v>
      </c>
    </row>
    <row r="8" spans="1:10" ht="15.75" customHeight="1">
      <c r="A8" s="27" t="s">
        <v>43</v>
      </c>
      <c r="B8" s="22" t="s">
        <v>44</v>
      </c>
      <c r="C8" s="22">
        <v>120</v>
      </c>
      <c r="D8" s="28">
        <f>I8</f>
        <v>34610</v>
      </c>
      <c r="E8" s="22" t="s">
        <v>42</v>
      </c>
      <c r="F8" s="22" t="s">
        <v>42</v>
      </c>
      <c r="G8" s="22" t="s">
        <v>42</v>
      </c>
      <c r="H8" s="22" t="s">
        <v>42</v>
      </c>
      <c r="I8" s="83">
        <v>34610</v>
      </c>
    </row>
    <row r="9" spans="1:10" ht="15.75" customHeight="1">
      <c r="A9" s="27" t="s">
        <v>45</v>
      </c>
      <c r="B9" s="22" t="s">
        <v>46</v>
      </c>
      <c r="C9" s="22">
        <v>130</v>
      </c>
      <c r="D9" s="28">
        <f>I9+E9</f>
        <v>34885449.2485222</v>
      </c>
      <c r="E9" s="82">
        <f>E15</f>
        <v>32892255.118522201</v>
      </c>
      <c r="F9" s="22" t="s">
        <v>42</v>
      </c>
      <c r="G9" s="22" t="s">
        <v>42</v>
      </c>
      <c r="H9" s="27"/>
      <c r="I9" s="82">
        <v>1993194.13</v>
      </c>
    </row>
    <row r="10" spans="1:10" ht="24.75" customHeight="1">
      <c r="A10" s="27" t="s">
        <v>48</v>
      </c>
      <c r="B10" s="22" t="s">
        <v>47</v>
      </c>
      <c r="C10" s="22" t="s">
        <v>0</v>
      </c>
      <c r="D10" s="28"/>
      <c r="E10" s="22" t="s">
        <v>42</v>
      </c>
      <c r="F10" s="22" t="s">
        <v>42</v>
      </c>
      <c r="G10" s="22" t="s">
        <v>42</v>
      </c>
      <c r="H10" s="22" t="s">
        <v>42</v>
      </c>
      <c r="I10" s="27"/>
    </row>
    <row r="11" spans="1:10" ht="62.25" customHeight="1">
      <c r="A11" s="27" t="s">
        <v>49</v>
      </c>
      <c r="B11" s="22" t="s">
        <v>50</v>
      </c>
      <c r="C11" s="22" t="s">
        <v>0</v>
      </c>
      <c r="D11" s="28"/>
      <c r="E11" s="22" t="s">
        <v>42</v>
      </c>
      <c r="F11" s="22" t="s">
        <v>42</v>
      </c>
      <c r="G11" s="22" t="s">
        <v>42</v>
      </c>
      <c r="H11" s="22" t="s">
        <v>42</v>
      </c>
      <c r="I11" s="27"/>
    </row>
    <row r="12" spans="1:10" ht="26.25" customHeight="1">
      <c r="A12" s="27" t="s">
        <v>51</v>
      </c>
      <c r="B12" s="22" t="s">
        <v>52</v>
      </c>
      <c r="C12" s="22">
        <v>180</v>
      </c>
      <c r="D12" s="28">
        <f>F12</f>
        <v>1860879</v>
      </c>
      <c r="E12" s="22" t="s">
        <v>42</v>
      </c>
      <c r="F12" s="82">
        <f>F15</f>
        <v>1860879</v>
      </c>
      <c r="G12" s="27"/>
      <c r="H12" s="22" t="s">
        <v>42</v>
      </c>
      <c r="I12" s="22" t="s">
        <v>42</v>
      </c>
    </row>
    <row r="13" spans="1:10" ht="13.5" customHeight="1">
      <c r="A13" s="27" t="s">
        <v>53</v>
      </c>
      <c r="B13" s="22" t="s">
        <v>54</v>
      </c>
      <c r="C13" s="22">
        <v>180</v>
      </c>
      <c r="D13" s="28">
        <f>I13</f>
        <v>118927.27</v>
      </c>
      <c r="E13" s="22" t="s">
        <v>42</v>
      </c>
      <c r="F13" s="22" t="s">
        <v>42</v>
      </c>
      <c r="G13" s="22" t="s">
        <v>42</v>
      </c>
      <c r="H13" s="22" t="s">
        <v>42</v>
      </c>
      <c r="I13" s="83">
        <v>118927.27</v>
      </c>
    </row>
    <row r="14" spans="1:10" ht="15.75" customHeight="1">
      <c r="A14" s="27" t="s">
        <v>55</v>
      </c>
      <c r="B14" s="22" t="s">
        <v>56</v>
      </c>
      <c r="C14" s="22" t="s">
        <v>122</v>
      </c>
      <c r="D14" s="28"/>
      <c r="E14" s="22" t="s">
        <v>42</v>
      </c>
      <c r="F14" s="22" t="s">
        <v>42</v>
      </c>
      <c r="G14" s="22" t="s">
        <v>42</v>
      </c>
      <c r="H14" s="22" t="s">
        <v>42</v>
      </c>
      <c r="I14" s="27"/>
    </row>
    <row r="15" spans="1:10" ht="14.25" customHeight="1">
      <c r="A15" s="24" t="s">
        <v>57</v>
      </c>
      <c r="B15" s="25" t="s">
        <v>58</v>
      </c>
      <c r="C15" s="22" t="s">
        <v>42</v>
      </c>
      <c r="D15" s="26">
        <f>E15+F15+G15+H15+I15</f>
        <v>36899865.518822193</v>
      </c>
      <c r="E15" s="26">
        <f>E16+E22+E23+E27+E28+E29</f>
        <v>32892255.118522201</v>
      </c>
      <c r="F15" s="26">
        <f>F16+F22+F23+F27+F28+F29</f>
        <v>1860879</v>
      </c>
      <c r="G15" s="26">
        <f>G16+G22+G23+G27+G28+G29</f>
        <v>0</v>
      </c>
      <c r="H15" s="26">
        <f>H16+H22+H23+H27+H28+H29</f>
        <v>0</v>
      </c>
      <c r="I15" s="26">
        <f>I16+I22+I23+I27+I28+I29</f>
        <v>2146731.4002999999</v>
      </c>
    </row>
    <row r="16" spans="1:10" ht="25.5" customHeight="1">
      <c r="A16" s="29" t="s">
        <v>124</v>
      </c>
      <c r="B16" s="22">
        <v>210</v>
      </c>
      <c r="C16" s="120"/>
      <c r="D16" s="26">
        <f>E16+F16+G16+H16+I16</f>
        <v>27926916.371199992</v>
      </c>
      <c r="E16" s="28">
        <f>E17+E20+E21</f>
        <v>27847282.480899993</v>
      </c>
      <c r="F16" s="28">
        <f>F17+F20+F21</f>
        <v>0</v>
      </c>
      <c r="G16" s="28">
        <f>G17+G20+G21</f>
        <v>0</v>
      </c>
      <c r="H16" s="28">
        <f>H17+H20+H21</f>
        <v>0</v>
      </c>
      <c r="I16" s="28">
        <f>I17+I20+I21</f>
        <v>79633.890299999999</v>
      </c>
    </row>
    <row r="17" spans="1:18" ht="41.25" customHeight="1">
      <c r="A17" s="30" t="s">
        <v>123</v>
      </c>
      <c r="B17" s="22">
        <v>211</v>
      </c>
      <c r="C17" s="120"/>
      <c r="D17" s="26">
        <f>E17+F17+G17+H17+I17</f>
        <v>27926916.371199992</v>
      </c>
      <c r="E17" s="28">
        <f>E18+E19</f>
        <v>27847282.480899993</v>
      </c>
      <c r="F17" s="28">
        <f>F18+F19</f>
        <v>0</v>
      </c>
      <c r="G17" s="28">
        <f>G18+G19</f>
        <v>0</v>
      </c>
      <c r="H17" s="28">
        <f>H18+H19</f>
        <v>0</v>
      </c>
      <c r="I17" s="28">
        <f>I18+I19</f>
        <v>79633.890299999999</v>
      </c>
      <c r="K17" s="204"/>
      <c r="L17" s="205"/>
      <c r="M17" s="105" t="s">
        <v>473</v>
      </c>
      <c r="N17" s="105"/>
      <c r="O17" s="105" t="s">
        <v>474</v>
      </c>
      <c r="P17" s="105" t="s">
        <v>24</v>
      </c>
    </row>
    <row r="18" spans="1:18" ht="24.75" customHeight="1">
      <c r="A18" s="31" t="s">
        <v>132</v>
      </c>
      <c r="B18" s="22" t="s">
        <v>133</v>
      </c>
      <c r="C18" s="120">
        <v>111</v>
      </c>
      <c r="D18" s="26">
        <f>E18+F18+G18+H18+I18</f>
        <v>21675869.529999994</v>
      </c>
      <c r="E18" s="28">
        <f ca="1">'об. (210) 1'!J18+'об. (210) 1'!J32+'об. (210) 1'!J48</f>
        <v>21614706.759999994</v>
      </c>
      <c r="F18" s="83">
        <f ca="1">'об. (210) 1'!J74</f>
        <v>0</v>
      </c>
      <c r="G18" s="27"/>
      <c r="H18" s="27"/>
      <c r="I18" s="83">
        <f ca="1">'об. (210) 1'!J61</f>
        <v>61162.77</v>
      </c>
      <c r="K18" s="106" t="s">
        <v>475</v>
      </c>
      <c r="L18" s="106">
        <v>211</v>
      </c>
      <c r="M18" s="106">
        <f>M19+M20</f>
        <v>21614706.759999994</v>
      </c>
      <c r="N18" s="106">
        <f>N19+N20</f>
        <v>0</v>
      </c>
      <c r="O18" s="106">
        <f>O19+O20</f>
        <v>0</v>
      </c>
      <c r="P18" s="107">
        <f t="shared" ref="P18:P34" si="0">M18+O18</f>
        <v>21614706.759999994</v>
      </c>
    </row>
    <row r="19" spans="1:18" ht="117" customHeight="1">
      <c r="A19" s="31" t="s">
        <v>134</v>
      </c>
      <c r="B19" s="22" t="s">
        <v>135</v>
      </c>
      <c r="C19" s="120">
        <v>119</v>
      </c>
      <c r="D19" s="26">
        <f>E19+F19+G19+H19+I19</f>
        <v>6251046.8411999997</v>
      </c>
      <c r="E19" s="82">
        <f ca="1">'об. (210) 4'!D19+'об. (210) 4'!D36</f>
        <v>6232575.7209000001</v>
      </c>
      <c r="F19" s="27"/>
      <c r="G19" s="27"/>
      <c r="H19" s="27"/>
      <c r="I19" s="82">
        <f ca="1">'об. (210) 4'!D54</f>
        <v>18471.120300000002</v>
      </c>
      <c r="K19" s="108" t="s">
        <v>476</v>
      </c>
      <c r="L19" s="108">
        <v>211</v>
      </c>
      <c r="M19" s="108">
        <f ca="1">'об. (210) 1'!J18</f>
        <v>19288578.109999996</v>
      </c>
      <c r="N19" s="109"/>
      <c r="O19" s="110"/>
      <c r="P19" s="108">
        <f t="shared" si="0"/>
        <v>19288578.109999996</v>
      </c>
    </row>
    <row r="20" spans="1:18" ht="41.25" customHeight="1">
      <c r="A20" s="30" t="s">
        <v>130</v>
      </c>
      <c r="B20" s="22">
        <v>212</v>
      </c>
      <c r="C20" s="120">
        <v>112</v>
      </c>
      <c r="D20" s="26">
        <f t="shared" ref="D20:D45" si="1">E20+F20+G20+H20+I20</f>
        <v>0</v>
      </c>
      <c r="E20" s="27">
        <f ca="1">'об.(210) 2'!F19</f>
        <v>0</v>
      </c>
      <c r="F20" s="27">
        <f ca="1">'об.(210) 2'!F37</f>
        <v>0</v>
      </c>
      <c r="G20" s="27"/>
      <c r="H20" s="27"/>
      <c r="I20" s="27"/>
      <c r="K20" s="108" t="s">
        <v>477</v>
      </c>
      <c r="L20" s="108">
        <v>211</v>
      </c>
      <c r="M20" s="108">
        <f ca="1">'об. (210) 1'!J32+'об. (210) 1'!J48</f>
        <v>2326128.65</v>
      </c>
      <c r="N20" s="109"/>
      <c r="O20" s="111"/>
      <c r="P20" s="108">
        <f t="shared" si="0"/>
        <v>2326128.65</v>
      </c>
    </row>
    <row r="21" spans="1:18" ht="27.75" customHeight="1">
      <c r="A21" s="30" t="s">
        <v>131</v>
      </c>
      <c r="B21" s="22">
        <v>213</v>
      </c>
      <c r="C21" s="120">
        <v>112</v>
      </c>
      <c r="D21" s="26">
        <f t="shared" si="1"/>
        <v>0</v>
      </c>
      <c r="E21" s="83">
        <f ca="1">'об. (210) 3'!F11</f>
        <v>0</v>
      </c>
      <c r="F21" s="27"/>
      <c r="G21" s="27"/>
      <c r="H21" s="27"/>
      <c r="I21" s="27"/>
      <c r="K21" s="106" t="s">
        <v>475</v>
      </c>
      <c r="L21" s="106">
        <v>213</v>
      </c>
      <c r="M21" s="106">
        <f>M22+M23</f>
        <v>6232575.7209000001</v>
      </c>
      <c r="N21" s="106">
        <f>N22+N23</f>
        <v>0</v>
      </c>
      <c r="O21" s="106">
        <f>O22+O23</f>
        <v>0</v>
      </c>
      <c r="P21" s="107">
        <f t="shared" si="0"/>
        <v>6232575.7209000001</v>
      </c>
    </row>
    <row r="22" spans="1:18" ht="29.25" customHeight="1">
      <c r="A22" s="29" t="s">
        <v>125</v>
      </c>
      <c r="B22" s="22">
        <v>220</v>
      </c>
      <c r="C22" s="120">
        <v>112</v>
      </c>
      <c r="D22" s="26">
        <f t="shared" si="1"/>
        <v>709680</v>
      </c>
      <c r="E22" s="83">
        <f ca="1">'об. (220)'!E11+'об. (220)'!E22</f>
        <v>701680</v>
      </c>
      <c r="F22" s="27">
        <f ca="1">'об. (220)'!E33</f>
        <v>8000</v>
      </c>
      <c r="G22" s="27"/>
      <c r="H22" s="27"/>
      <c r="I22" s="27"/>
      <c r="K22" s="108" t="s">
        <v>476</v>
      </c>
      <c r="L22" s="108">
        <v>213</v>
      </c>
      <c r="M22" s="108">
        <f ca="1">'об. (210) 4'!D19</f>
        <v>5825150.1120600002</v>
      </c>
      <c r="N22" s="109"/>
      <c r="O22" s="110"/>
      <c r="P22" s="112">
        <f t="shared" si="0"/>
        <v>5825150.1120600002</v>
      </c>
    </row>
    <row r="23" spans="1:18" ht="36" customHeight="1">
      <c r="A23" s="29" t="s">
        <v>126</v>
      </c>
      <c r="B23" s="22">
        <v>230</v>
      </c>
      <c r="C23" s="120">
        <v>851</v>
      </c>
      <c r="D23" s="26">
        <f t="shared" si="1"/>
        <v>1648522.5272000001</v>
      </c>
      <c r="E23" s="26">
        <f>E24+E25+E26</f>
        <v>1648522.5272000001</v>
      </c>
      <c r="F23" s="28">
        <f>F24+F25+F26</f>
        <v>0</v>
      </c>
      <c r="G23" s="28">
        <f>G24+G25+G26</f>
        <v>0</v>
      </c>
      <c r="H23" s="28">
        <f>H24+H25+H26</f>
        <v>0</v>
      </c>
      <c r="I23" s="28">
        <f>I24+I25+I26</f>
        <v>0</v>
      </c>
      <c r="K23" s="108" t="s">
        <v>477</v>
      </c>
      <c r="L23" s="108">
        <v>213</v>
      </c>
      <c r="M23" s="108">
        <f ca="1">'об. (210) 4'!D36</f>
        <v>407425.60884</v>
      </c>
      <c r="N23" s="109"/>
      <c r="O23" s="110"/>
      <c r="P23" s="112">
        <f t="shared" si="0"/>
        <v>407425.60884</v>
      </c>
    </row>
    <row r="24" spans="1:18" ht="30" customHeight="1">
      <c r="A24" s="30" t="s">
        <v>136</v>
      </c>
      <c r="B24" s="22">
        <v>231</v>
      </c>
      <c r="C24" s="120"/>
      <c r="D24" s="26">
        <f t="shared" si="1"/>
        <v>1267159.8</v>
      </c>
      <c r="E24" s="83">
        <f ca="1">'об.(230)'!E14</f>
        <v>1267159.8</v>
      </c>
      <c r="F24" s="27"/>
      <c r="G24" s="27"/>
      <c r="H24" s="27"/>
      <c r="I24" s="27"/>
      <c r="K24" s="106" t="s">
        <v>475</v>
      </c>
      <c r="L24" s="106">
        <v>212</v>
      </c>
      <c r="M24" s="106">
        <f>M25+M26+M27</f>
        <v>0</v>
      </c>
      <c r="N24" s="106">
        <f>N25+N26+N27</f>
        <v>0</v>
      </c>
      <c r="O24" s="106">
        <f>O25+O26+O27</f>
        <v>0</v>
      </c>
      <c r="P24" s="106">
        <f t="shared" si="0"/>
        <v>0</v>
      </c>
    </row>
    <row r="25" spans="1:18" ht="20.25" customHeight="1">
      <c r="A25" s="30" t="s">
        <v>137</v>
      </c>
      <c r="B25" s="22">
        <v>232</v>
      </c>
      <c r="C25" s="120"/>
      <c r="D25" s="26">
        <f t="shared" si="1"/>
        <v>374909.08</v>
      </c>
      <c r="E25" s="83">
        <f ca="1">'об.(230)'!E22</f>
        <v>374909.08</v>
      </c>
      <c r="F25" s="27"/>
      <c r="G25" s="27"/>
      <c r="H25" s="27"/>
      <c r="I25" s="27"/>
      <c r="K25" s="108"/>
      <c r="L25" s="108">
        <v>213</v>
      </c>
      <c r="M25" s="108">
        <f ca="1">'об. (210) 3'!F12</f>
        <v>0</v>
      </c>
      <c r="N25" s="109"/>
      <c r="O25" s="110"/>
      <c r="P25" s="112">
        <f t="shared" si="0"/>
        <v>0</v>
      </c>
    </row>
    <row r="26" spans="1:18" ht="20.25" customHeight="1">
      <c r="A26" s="30" t="s">
        <v>138</v>
      </c>
      <c r="B26" s="22">
        <v>233</v>
      </c>
      <c r="C26" s="120"/>
      <c r="D26" s="26">
        <f t="shared" si="1"/>
        <v>6453.6472000000003</v>
      </c>
      <c r="E26" s="83">
        <f ca="1">'об.(230)'!E30</f>
        <v>6453.6472000000003</v>
      </c>
      <c r="F26" s="27"/>
      <c r="G26" s="27"/>
      <c r="H26" s="27"/>
      <c r="I26" s="83">
        <f ca="1">'об.(230)'!E41</f>
        <v>0</v>
      </c>
      <c r="K26" s="108"/>
      <c r="L26" s="108">
        <v>222</v>
      </c>
      <c r="M26" s="108"/>
      <c r="N26" s="109"/>
      <c r="O26" s="110"/>
      <c r="P26" s="112">
        <f t="shared" si="0"/>
        <v>0</v>
      </c>
    </row>
    <row r="27" spans="1:18" ht="39" customHeight="1">
      <c r="A27" s="29" t="s">
        <v>127</v>
      </c>
      <c r="B27" s="22">
        <v>240</v>
      </c>
      <c r="C27" s="120"/>
      <c r="D27" s="26">
        <f t="shared" si="1"/>
        <v>0</v>
      </c>
      <c r="E27" s="83">
        <f ca="1">'об. (240)'!E11</f>
        <v>0</v>
      </c>
      <c r="F27" s="27"/>
      <c r="G27" s="27"/>
      <c r="H27" s="27"/>
      <c r="I27" s="27"/>
      <c r="K27" s="108"/>
      <c r="L27" s="108">
        <v>226</v>
      </c>
      <c r="M27" s="108">
        <f ca="1">'об.(210) 2'!F12+'об.(210) 2'!F13+'об.(210) 2'!F14</f>
        <v>0</v>
      </c>
      <c r="N27" s="109"/>
      <c r="O27" s="110"/>
      <c r="P27" s="112">
        <f t="shared" si="0"/>
        <v>0</v>
      </c>
    </row>
    <row r="28" spans="1:18" ht="29.25" customHeight="1">
      <c r="A28" s="29" t="s">
        <v>128</v>
      </c>
      <c r="B28" s="22">
        <v>250</v>
      </c>
      <c r="C28" s="120"/>
      <c r="D28" s="26">
        <f t="shared" si="1"/>
        <v>0</v>
      </c>
      <c r="E28" s="83">
        <f ca="1">'об. (250)'!E11</f>
        <v>0</v>
      </c>
      <c r="F28" s="83">
        <f ca="1">'об. (250)'!E22</f>
        <v>0</v>
      </c>
      <c r="G28" s="27"/>
      <c r="H28" s="27"/>
      <c r="I28" s="27"/>
      <c r="K28" s="106" t="s">
        <v>475</v>
      </c>
      <c r="L28" s="106">
        <v>220</v>
      </c>
      <c r="M28" s="106">
        <f>M29+M30+M31</f>
        <v>700000</v>
      </c>
      <c r="N28" s="106">
        <f>N29+N30+N31</f>
        <v>0</v>
      </c>
      <c r="O28" s="106">
        <f>O29+O30+O31</f>
        <v>0</v>
      </c>
      <c r="P28" s="107">
        <f t="shared" si="0"/>
        <v>700000</v>
      </c>
    </row>
    <row r="29" spans="1:18" ht="28.5" customHeight="1">
      <c r="A29" s="29" t="s">
        <v>129</v>
      </c>
      <c r="B29" s="22">
        <v>260</v>
      </c>
      <c r="C29" s="120" t="s">
        <v>42</v>
      </c>
      <c r="D29" s="26">
        <f t="shared" si="1"/>
        <v>6614746.6204222087</v>
      </c>
      <c r="E29" s="26">
        <f>E30+E31+E32+E33+E34+E35+E36+E37</f>
        <v>2694770.1104222084</v>
      </c>
      <c r="F29" s="26">
        <f>F30+F31+F32+F33+F34+F35+F36+F37</f>
        <v>1852879</v>
      </c>
      <c r="G29" s="26">
        <f>G30+G31+G32+G33+G34+G35+G36+G37</f>
        <v>0</v>
      </c>
      <c r="H29" s="26">
        <f>H30+H31+H32+H33+H34+H35+H36+H37</f>
        <v>0</v>
      </c>
      <c r="I29" s="26">
        <f>I30+I31+I32+I33+I34+I35+I36+I37</f>
        <v>2067097.51</v>
      </c>
      <c r="K29" s="108"/>
      <c r="L29" s="108">
        <v>220</v>
      </c>
      <c r="M29" s="108">
        <f ca="1">'об. (220)'!E11</f>
        <v>700000</v>
      </c>
      <c r="N29" s="108"/>
      <c r="O29" s="110"/>
      <c r="P29" s="112">
        <f t="shared" si="0"/>
        <v>700000</v>
      </c>
      <c r="Q29" s="18" t="s">
        <v>477</v>
      </c>
      <c r="R29" s="18">
        <f ca="1">'об. (220)'!E22</f>
        <v>1680</v>
      </c>
    </row>
    <row r="30" spans="1:18" ht="17.25" customHeight="1">
      <c r="A30" s="30" t="s">
        <v>139</v>
      </c>
      <c r="B30" s="22">
        <v>261</v>
      </c>
      <c r="C30" s="120">
        <v>244</v>
      </c>
      <c r="D30" s="26">
        <f t="shared" si="1"/>
        <v>17082</v>
      </c>
      <c r="E30" s="83">
        <f ca="1">'об. (260) 1'!F13</f>
        <v>17082</v>
      </c>
      <c r="F30" s="27"/>
      <c r="G30" s="27"/>
      <c r="H30" s="27"/>
      <c r="I30" s="27"/>
      <c r="K30" s="108"/>
      <c r="L30" s="108">
        <v>212</v>
      </c>
      <c r="M30" s="108"/>
      <c r="N30" s="108"/>
      <c r="O30" s="110"/>
      <c r="P30" s="112">
        <f t="shared" si="0"/>
        <v>0</v>
      </c>
    </row>
    <row r="31" spans="1:18" ht="16.5" customHeight="1">
      <c r="A31" s="30" t="s">
        <v>140</v>
      </c>
      <c r="B31" s="22">
        <v>262</v>
      </c>
      <c r="C31" s="120"/>
      <c r="D31" s="26">
        <f t="shared" si="1"/>
        <v>0</v>
      </c>
      <c r="E31" s="83">
        <f ca="1">'об. (260) 2'!E12</f>
        <v>0</v>
      </c>
      <c r="F31" s="27"/>
      <c r="G31" s="27"/>
      <c r="H31" s="27"/>
      <c r="I31" s="27"/>
      <c r="K31" s="108"/>
      <c r="L31" s="108">
        <v>222</v>
      </c>
      <c r="M31" s="108"/>
      <c r="N31" s="108"/>
      <c r="O31" s="108"/>
      <c r="P31" s="112">
        <f t="shared" si="0"/>
        <v>0</v>
      </c>
    </row>
    <row r="32" spans="1:18" ht="19.5" customHeight="1">
      <c r="A32" s="30" t="s">
        <v>141</v>
      </c>
      <c r="B32" s="22">
        <v>263</v>
      </c>
      <c r="C32" s="120">
        <v>244</v>
      </c>
      <c r="D32" s="26">
        <f t="shared" si="1"/>
        <v>2365940.0737822084</v>
      </c>
      <c r="E32" s="83">
        <f ca="1">'об. (260) 3'!F21</f>
        <v>2365940.0737822084</v>
      </c>
      <c r="F32" s="27"/>
      <c r="G32" s="27"/>
      <c r="H32" s="27"/>
      <c r="I32" s="27"/>
      <c r="K32" s="113" t="s">
        <v>475</v>
      </c>
      <c r="L32" s="113">
        <v>340</v>
      </c>
      <c r="M32" s="113">
        <f>M33+M34</f>
        <v>190795.45664000002</v>
      </c>
      <c r="N32" s="113">
        <f>N33+N34</f>
        <v>0</v>
      </c>
      <c r="O32" s="113">
        <f>O33+O34</f>
        <v>0</v>
      </c>
      <c r="P32" s="114">
        <f t="shared" si="0"/>
        <v>190795.45664000002</v>
      </c>
    </row>
    <row r="33" spans="1:18" ht="19.5" customHeight="1">
      <c r="A33" s="30" t="s">
        <v>142</v>
      </c>
      <c r="B33" s="22">
        <v>264</v>
      </c>
      <c r="C33" s="120"/>
      <c r="D33" s="26">
        <f t="shared" si="1"/>
        <v>0</v>
      </c>
      <c r="E33" s="83">
        <f ca="1">'об. (260) 4'!E13</f>
        <v>0</v>
      </c>
      <c r="F33" s="27"/>
      <c r="G33" s="27"/>
      <c r="H33" s="27"/>
      <c r="I33" s="27"/>
      <c r="K33" s="108" t="s">
        <v>476</v>
      </c>
      <c r="L33" s="108">
        <v>340</v>
      </c>
      <c r="M33" s="108">
        <f ca="1">'об. (260) 8'!F43</f>
        <v>0</v>
      </c>
      <c r="N33" s="109"/>
      <c r="O33" s="110"/>
      <c r="P33" s="115">
        <f t="shared" si="0"/>
        <v>0</v>
      </c>
    </row>
    <row r="34" spans="1:18" ht="27" customHeight="1">
      <c r="A34" s="30" t="s">
        <v>143</v>
      </c>
      <c r="B34" s="22">
        <v>265</v>
      </c>
      <c r="C34" s="120">
        <v>244</v>
      </c>
      <c r="D34" s="26">
        <f>E34+F34+G34+H34+I34</f>
        <v>101142.61</v>
      </c>
      <c r="E34" s="82">
        <f ca="1">'об. (260) 5'!E36</f>
        <v>88142.61</v>
      </c>
      <c r="F34" s="82">
        <f ca="1">'об. (260) 5'!E46</f>
        <v>13000</v>
      </c>
      <c r="G34" s="27"/>
      <c r="H34" s="27"/>
      <c r="I34" s="82">
        <f ca="1">'об. (260) 5'!E54</f>
        <v>0</v>
      </c>
      <c r="K34" s="132" t="s">
        <v>477</v>
      </c>
      <c r="L34" s="132">
        <v>340</v>
      </c>
      <c r="M34" s="132">
        <f ca="1">'об. (260) 8'!F34</f>
        <v>190795.45664000002</v>
      </c>
      <c r="N34" s="109"/>
      <c r="O34" s="133"/>
      <c r="P34" s="134">
        <f t="shared" si="0"/>
        <v>190795.45664000002</v>
      </c>
    </row>
    <row r="35" spans="1:18" ht="18" customHeight="1">
      <c r="A35" s="30" t="s">
        <v>144</v>
      </c>
      <c r="B35" s="22">
        <v>266</v>
      </c>
      <c r="C35" s="120">
        <v>244</v>
      </c>
      <c r="D35" s="26">
        <f t="shared" si="1"/>
        <v>41909.97</v>
      </c>
      <c r="E35" s="83">
        <f ca="1">'об. (260) 6'!D22+'об. (260) 6'!D39</f>
        <v>32809.97</v>
      </c>
      <c r="F35" s="83">
        <f ca="1">'об. (260) 6'!D48</f>
        <v>9100</v>
      </c>
      <c r="G35" s="27"/>
      <c r="H35" s="27"/>
      <c r="I35" s="83">
        <f ca="1">'об. (260) 6'!D31</f>
        <v>0</v>
      </c>
      <c r="K35" s="105" t="s">
        <v>475</v>
      </c>
      <c r="L35" s="105"/>
      <c r="M35" s="105">
        <f>M36+M37</f>
        <v>32809.97</v>
      </c>
      <c r="N35" s="105">
        <f>N36+N37</f>
        <v>0</v>
      </c>
      <c r="O35" s="105">
        <f>O36+O37</f>
        <v>0</v>
      </c>
      <c r="P35" s="105">
        <f>M35+O35</f>
        <v>32809.97</v>
      </c>
    </row>
    <row r="36" spans="1:18" ht="25.5" customHeight="1">
      <c r="A36" s="30" t="s">
        <v>145</v>
      </c>
      <c r="B36" s="22">
        <v>267</v>
      </c>
      <c r="C36" s="120"/>
      <c r="D36" s="26">
        <f t="shared" si="1"/>
        <v>0</v>
      </c>
      <c r="E36" s="83">
        <f ca="1">'об. (260) 7'!E15+'об. (260) 7'!E29</f>
        <v>0</v>
      </c>
      <c r="F36" s="83">
        <f ca="1">'об. (260) 7'!E46</f>
        <v>0</v>
      </c>
      <c r="G36" s="27"/>
      <c r="H36" s="27"/>
      <c r="I36" s="83">
        <f ca="1">'об. (260) 7'!E37</f>
        <v>0</v>
      </c>
      <c r="K36" s="55" t="s">
        <v>477</v>
      </c>
      <c r="L36" s="55">
        <v>226</v>
      </c>
      <c r="M36" s="55">
        <f ca="1">'об. (260) 6'!D22</f>
        <v>32809.97</v>
      </c>
      <c r="N36" s="55"/>
      <c r="O36" s="55"/>
      <c r="P36" s="55">
        <f>M36</f>
        <v>32809.97</v>
      </c>
      <c r="Q36" s="18" t="s">
        <v>596</v>
      </c>
      <c r="R36" s="18">
        <f ca="1">'об. (260) 8'!F13</f>
        <v>168831.45664000002</v>
      </c>
    </row>
    <row r="37" spans="1:18" ht="29.25" customHeight="1">
      <c r="A37" s="30" t="s">
        <v>146</v>
      </c>
      <c r="B37" s="22">
        <v>268</v>
      </c>
      <c r="C37" s="120">
        <v>244</v>
      </c>
      <c r="D37" s="188">
        <f>E37+F37+G37+H37+I37</f>
        <v>4088671.9666400002</v>
      </c>
      <c r="E37" s="189">
        <f ca="1">'об. (260) 8'!F34+'об. (260) 8'!F43</f>
        <v>190795.45664000002</v>
      </c>
      <c r="F37" s="189">
        <f ca="1">'об. (260) 8'!F74</f>
        <v>1830779</v>
      </c>
      <c r="G37" s="189"/>
      <c r="H37" s="189"/>
      <c r="I37" s="189">
        <f ca="1">'об. (260) 8'!F54+'об. (260) 8'!F64</f>
        <v>2067097.51</v>
      </c>
      <c r="K37" s="55" t="s">
        <v>522</v>
      </c>
      <c r="L37" s="55">
        <v>226</v>
      </c>
      <c r="M37" s="55">
        <f ca="1">'об. (260) 6'!D39</f>
        <v>0</v>
      </c>
      <c r="N37" s="55"/>
      <c r="O37" s="55"/>
      <c r="P37" s="55">
        <f>M37</f>
        <v>0</v>
      </c>
    </row>
    <row r="38" spans="1:18" ht="38.25" customHeight="1">
      <c r="A38" s="24" t="s">
        <v>147</v>
      </c>
      <c r="B38" s="25">
        <v>300</v>
      </c>
      <c r="C38" s="22"/>
      <c r="D38" s="26">
        <f t="shared" si="1"/>
        <v>0</v>
      </c>
      <c r="E38" s="27"/>
      <c r="F38" s="27"/>
      <c r="G38" s="27"/>
      <c r="H38" s="27"/>
      <c r="I38" s="27"/>
    </row>
    <row r="39" spans="1:18" ht="20.25" customHeight="1">
      <c r="A39" s="32" t="s">
        <v>148</v>
      </c>
      <c r="B39" s="22">
        <v>310</v>
      </c>
      <c r="C39" s="22"/>
      <c r="D39" s="26">
        <f t="shared" si="1"/>
        <v>0</v>
      </c>
      <c r="E39" s="27"/>
      <c r="F39" s="27"/>
      <c r="G39" s="27"/>
      <c r="H39" s="27"/>
      <c r="I39" s="27"/>
    </row>
    <row r="40" spans="1:18" ht="20.25" customHeight="1">
      <c r="A40" s="32" t="s">
        <v>149</v>
      </c>
      <c r="B40" s="22">
        <v>320</v>
      </c>
      <c r="C40" s="22"/>
      <c r="D40" s="26">
        <f t="shared" si="1"/>
        <v>0</v>
      </c>
      <c r="E40" s="27"/>
      <c r="F40" s="27"/>
      <c r="G40" s="27"/>
      <c r="H40" s="27"/>
      <c r="I40" s="27"/>
    </row>
    <row r="41" spans="1:18" ht="27" customHeight="1">
      <c r="A41" s="24" t="s">
        <v>152</v>
      </c>
      <c r="B41" s="25">
        <v>400</v>
      </c>
      <c r="C41" s="22"/>
      <c r="D41" s="26">
        <f t="shared" si="1"/>
        <v>0</v>
      </c>
      <c r="E41" s="27"/>
      <c r="F41" s="27"/>
      <c r="G41" s="27"/>
      <c r="H41" s="27"/>
      <c r="I41" s="27"/>
    </row>
    <row r="42" spans="1:18" ht="21.75" customHeight="1">
      <c r="A42" s="32" t="s">
        <v>150</v>
      </c>
      <c r="B42" s="22">
        <v>410</v>
      </c>
      <c r="C42" s="22"/>
      <c r="D42" s="26">
        <f t="shared" si="1"/>
        <v>0</v>
      </c>
      <c r="E42" s="27"/>
      <c r="F42" s="27"/>
      <c r="G42" s="27"/>
      <c r="H42" s="27"/>
      <c r="I42" s="27"/>
    </row>
    <row r="43" spans="1:18" ht="16.5" customHeight="1">
      <c r="A43" s="32" t="s">
        <v>151</v>
      </c>
      <c r="B43" s="22">
        <v>420</v>
      </c>
      <c r="C43" s="22"/>
      <c r="D43" s="26">
        <f t="shared" si="1"/>
        <v>0</v>
      </c>
      <c r="E43" s="27"/>
      <c r="F43" s="27"/>
      <c r="G43" s="27"/>
      <c r="H43" s="27"/>
      <c r="I43" s="27"/>
    </row>
    <row r="44" spans="1:18" ht="16.5" customHeight="1">
      <c r="A44" s="24" t="s">
        <v>153</v>
      </c>
      <c r="B44" s="25">
        <v>500</v>
      </c>
      <c r="C44" s="22"/>
      <c r="D44" s="26">
        <f t="shared" si="1"/>
        <v>26523.86</v>
      </c>
      <c r="E44" s="27"/>
      <c r="F44" s="27"/>
      <c r="G44" s="27"/>
      <c r="H44" s="27"/>
      <c r="I44" s="27">
        <v>26523.86</v>
      </c>
    </row>
    <row r="45" spans="1:18" ht="23.25" customHeight="1">
      <c r="A45" s="24" t="s">
        <v>60</v>
      </c>
      <c r="B45" s="25">
        <v>600</v>
      </c>
      <c r="C45" s="22"/>
      <c r="D45" s="26">
        <f t="shared" si="1"/>
        <v>0</v>
      </c>
      <c r="E45" s="27"/>
      <c r="F45" s="27"/>
      <c r="G45" s="27"/>
      <c r="H45" s="27"/>
      <c r="I45" s="27"/>
    </row>
    <row r="49" spans="1:9">
      <c r="A49" s="17" t="s">
        <v>0</v>
      </c>
      <c r="I49" s="20" t="s">
        <v>120</v>
      </c>
    </row>
    <row r="50" spans="1:9" ht="42.75" customHeight="1">
      <c r="A50" s="199" t="s">
        <v>561</v>
      </c>
      <c r="B50" s="199"/>
      <c r="C50" s="199"/>
      <c r="D50" s="199"/>
      <c r="E50" s="199"/>
      <c r="F50" s="199"/>
      <c r="G50" s="199"/>
      <c r="H50" s="199"/>
      <c r="I50" s="199"/>
    </row>
    <row r="51" spans="1:9">
      <c r="A51" s="200" t="s">
        <v>20</v>
      </c>
      <c r="B51" s="200" t="s">
        <v>21</v>
      </c>
      <c r="C51" s="200" t="s">
        <v>22</v>
      </c>
      <c r="D51" s="200" t="s">
        <v>23</v>
      </c>
      <c r="E51" s="200"/>
      <c r="F51" s="200"/>
      <c r="G51" s="200"/>
      <c r="H51" s="200"/>
      <c r="I51" s="200"/>
    </row>
    <row r="52" spans="1:9">
      <c r="A52" s="201" t="s">
        <v>0</v>
      </c>
      <c r="B52" s="201" t="s">
        <v>0</v>
      </c>
      <c r="C52" s="201" t="s">
        <v>0</v>
      </c>
      <c r="D52" s="202" t="s">
        <v>24</v>
      </c>
      <c r="E52" s="200" t="s">
        <v>25</v>
      </c>
      <c r="F52" s="200"/>
      <c r="G52" s="200"/>
      <c r="H52" s="200"/>
      <c r="I52" s="200"/>
    </row>
    <row r="53" spans="1:9" ht="76.5">
      <c r="A53" s="201" t="s">
        <v>0</v>
      </c>
      <c r="B53" s="201" t="s">
        <v>0</v>
      </c>
      <c r="C53" s="201" t="s">
        <v>0</v>
      </c>
      <c r="D53" s="203" t="s">
        <v>0</v>
      </c>
      <c r="E53" s="22" t="s">
        <v>26</v>
      </c>
      <c r="F53" s="22" t="s">
        <v>27</v>
      </c>
      <c r="G53" s="22" t="s">
        <v>28</v>
      </c>
      <c r="H53" s="22" t="s">
        <v>29</v>
      </c>
      <c r="I53" s="22" t="s">
        <v>30</v>
      </c>
    </row>
    <row r="54" spans="1:9">
      <c r="A54" s="22" t="s">
        <v>31</v>
      </c>
      <c r="B54" s="22" t="s">
        <v>32</v>
      </c>
      <c r="C54" s="22" t="s">
        <v>33</v>
      </c>
      <c r="D54" s="23" t="s">
        <v>34</v>
      </c>
      <c r="E54" s="22" t="s">
        <v>35</v>
      </c>
      <c r="F54" s="22" t="s">
        <v>36</v>
      </c>
      <c r="G54" s="22">
        <v>7</v>
      </c>
      <c r="H54" s="22" t="s">
        <v>38</v>
      </c>
      <c r="I54" s="22" t="s">
        <v>39</v>
      </c>
    </row>
    <row r="55" spans="1:9">
      <c r="A55" s="24" t="s">
        <v>40</v>
      </c>
      <c r="B55" s="25" t="s">
        <v>41</v>
      </c>
      <c r="C55" s="22" t="s">
        <v>42</v>
      </c>
      <c r="D55" s="26">
        <f>D57+D60+D61+D56</f>
        <v>34320112.679653578</v>
      </c>
      <c r="E55" s="26">
        <f>E57</f>
        <v>30212502.279653579</v>
      </c>
      <c r="F55" s="26">
        <f>F60</f>
        <v>1960879</v>
      </c>
      <c r="G55" s="26">
        <v>0</v>
      </c>
      <c r="H55" s="26">
        <v>0</v>
      </c>
      <c r="I55" s="26">
        <v>2146731.4</v>
      </c>
    </row>
    <row r="56" spans="1:9">
      <c r="A56" s="27" t="s">
        <v>43</v>
      </c>
      <c r="B56" s="22" t="s">
        <v>44</v>
      </c>
      <c r="C56" s="22">
        <v>120</v>
      </c>
      <c r="D56" s="28">
        <f>I56</f>
        <v>34610</v>
      </c>
      <c r="E56" s="22" t="s">
        <v>42</v>
      </c>
      <c r="F56" s="22" t="s">
        <v>42</v>
      </c>
      <c r="G56" s="22" t="s">
        <v>42</v>
      </c>
      <c r="H56" s="22" t="s">
        <v>42</v>
      </c>
      <c r="I56" s="83">
        <v>34610</v>
      </c>
    </row>
    <row r="57" spans="1:9">
      <c r="A57" s="27" t="s">
        <v>45</v>
      </c>
      <c r="B57" s="22" t="s">
        <v>46</v>
      </c>
      <c r="C57" s="22">
        <v>130</v>
      </c>
      <c r="D57" s="28">
        <f>E57+I57</f>
        <v>32205696.409653578</v>
      </c>
      <c r="E57" s="82">
        <f>E63</f>
        <v>30212502.279653579</v>
      </c>
      <c r="F57" s="22" t="s">
        <v>42</v>
      </c>
      <c r="G57" s="22" t="s">
        <v>42</v>
      </c>
      <c r="H57" s="27"/>
      <c r="I57" s="82">
        <v>1993194.13</v>
      </c>
    </row>
    <row r="58" spans="1:9" ht="25.5">
      <c r="A58" s="27" t="s">
        <v>48</v>
      </c>
      <c r="B58" s="22" t="s">
        <v>47</v>
      </c>
      <c r="C58" s="22" t="s">
        <v>0</v>
      </c>
      <c r="D58" s="28"/>
      <c r="E58" s="22" t="s">
        <v>42</v>
      </c>
      <c r="F58" s="22" t="s">
        <v>42</v>
      </c>
      <c r="G58" s="22" t="s">
        <v>42</v>
      </c>
      <c r="H58" s="22" t="s">
        <v>42</v>
      </c>
      <c r="I58" s="27"/>
    </row>
    <row r="59" spans="1:9" ht="63.75">
      <c r="A59" s="27" t="s">
        <v>49</v>
      </c>
      <c r="B59" s="22" t="s">
        <v>50</v>
      </c>
      <c r="C59" s="22" t="s">
        <v>0</v>
      </c>
      <c r="D59" s="28"/>
      <c r="E59" s="22" t="s">
        <v>42</v>
      </c>
      <c r="F59" s="22" t="s">
        <v>42</v>
      </c>
      <c r="G59" s="22" t="s">
        <v>42</v>
      </c>
      <c r="H59" s="22" t="s">
        <v>42</v>
      </c>
      <c r="I59" s="27"/>
    </row>
    <row r="60" spans="1:9" ht="25.5">
      <c r="A60" s="27" t="s">
        <v>51</v>
      </c>
      <c r="B60" s="22" t="s">
        <v>52</v>
      </c>
      <c r="C60" s="22">
        <v>180</v>
      </c>
      <c r="D60" s="28">
        <f>F60</f>
        <v>1960879</v>
      </c>
      <c r="E60" s="22" t="s">
        <v>42</v>
      </c>
      <c r="F60" s="82">
        <f>F63</f>
        <v>1960879</v>
      </c>
      <c r="G60" s="27"/>
      <c r="H60" s="22" t="s">
        <v>42</v>
      </c>
      <c r="I60" s="22" t="s">
        <v>42</v>
      </c>
    </row>
    <row r="61" spans="1:9">
      <c r="A61" s="27" t="s">
        <v>53</v>
      </c>
      <c r="B61" s="22" t="s">
        <v>54</v>
      </c>
      <c r="C61" s="22">
        <v>180</v>
      </c>
      <c r="D61" s="28">
        <f>I61</f>
        <v>118927.27</v>
      </c>
      <c r="E61" s="22" t="s">
        <v>42</v>
      </c>
      <c r="F61" s="22" t="s">
        <v>42</v>
      </c>
      <c r="G61" s="22" t="s">
        <v>42</v>
      </c>
      <c r="H61" s="22" t="s">
        <v>42</v>
      </c>
      <c r="I61" s="83">
        <v>118927.27</v>
      </c>
    </row>
    <row r="62" spans="1:9">
      <c r="A62" s="27" t="s">
        <v>55</v>
      </c>
      <c r="B62" s="22" t="s">
        <v>56</v>
      </c>
      <c r="C62" s="22" t="s">
        <v>122</v>
      </c>
      <c r="D62" s="28"/>
      <c r="E62" s="22" t="s">
        <v>42</v>
      </c>
      <c r="F62" s="22" t="s">
        <v>42</v>
      </c>
      <c r="G62" s="22" t="s">
        <v>42</v>
      </c>
      <c r="H62" s="22" t="s">
        <v>42</v>
      </c>
      <c r="I62" s="27"/>
    </row>
    <row r="63" spans="1:9">
      <c r="A63" s="24" t="s">
        <v>57</v>
      </c>
      <c r="B63" s="25" t="s">
        <v>58</v>
      </c>
      <c r="C63" s="22" t="s">
        <v>42</v>
      </c>
      <c r="D63" s="26">
        <f>D64+D70+D71+D77</f>
        <v>34320112.679953583</v>
      </c>
      <c r="E63" s="26">
        <f>E64+E70+E71+E77</f>
        <v>30212502.279653579</v>
      </c>
      <c r="F63" s="26">
        <f>F70+F77</f>
        <v>1960879</v>
      </c>
      <c r="G63" s="26">
        <v>0</v>
      </c>
      <c r="H63" s="26">
        <v>0</v>
      </c>
      <c r="I63" s="26">
        <v>2146731.4002999999</v>
      </c>
    </row>
    <row r="64" spans="1:9">
      <c r="A64" s="29" t="s">
        <v>124</v>
      </c>
      <c r="B64" s="22">
        <v>210</v>
      </c>
      <c r="C64" s="120"/>
      <c r="D64" s="26">
        <f>D65</f>
        <v>26427918.434019301</v>
      </c>
      <c r="E64" s="116">
        <f>E65</f>
        <v>26348284.543719299</v>
      </c>
      <c r="F64" s="28">
        <v>0</v>
      </c>
      <c r="G64" s="28">
        <v>0</v>
      </c>
      <c r="H64" s="28">
        <v>0</v>
      </c>
      <c r="I64" s="28">
        <v>79633.890299999999</v>
      </c>
    </row>
    <row r="65" spans="1:9" ht="38.25">
      <c r="A65" s="30" t="s">
        <v>123</v>
      </c>
      <c r="B65" s="22">
        <v>211</v>
      </c>
      <c r="C65" s="120"/>
      <c r="D65" s="26">
        <f>D66+D67</f>
        <v>26427918.434019301</v>
      </c>
      <c r="E65" s="116">
        <f>E66+E67</f>
        <v>26348284.543719299</v>
      </c>
      <c r="F65" s="28">
        <v>0</v>
      </c>
      <c r="G65" s="28">
        <v>0</v>
      </c>
      <c r="H65" s="28">
        <v>0</v>
      </c>
      <c r="I65" s="28">
        <v>79633.890299999999</v>
      </c>
    </row>
    <row r="66" spans="1:9">
      <c r="A66" s="31" t="s">
        <v>132</v>
      </c>
      <c r="B66" s="22" t="s">
        <v>133</v>
      </c>
      <c r="C66" s="120">
        <v>111</v>
      </c>
      <c r="D66" s="26">
        <f>E66+I66</f>
        <v>20332410.894400001</v>
      </c>
      <c r="E66" s="116">
        <f>21614706.76*94%-46576.23</f>
        <v>20271248.124400001</v>
      </c>
      <c r="F66" s="27">
        <v>0</v>
      </c>
      <c r="G66" s="27"/>
      <c r="H66" s="27"/>
      <c r="I66" s="83">
        <v>61162.77</v>
      </c>
    </row>
    <row r="67" spans="1:9" ht="114.75">
      <c r="A67" s="31" t="s">
        <v>134</v>
      </c>
      <c r="B67" s="22" t="s">
        <v>135</v>
      </c>
      <c r="C67" s="120">
        <v>119</v>
      </c>
      <c r="D67" s="26">
        <f>E67+I67</f>
        <v>6095507.5396192996</v>
      </c>
      <c r="E67" s="116">
        <f>6232575.7209*97.7%-12190.06</f>
        <v>6077036.4193193</v>
      </c>
      <c r="F67" s="27"/>
      <c r="G67" s="27"/>
      <c r="H67" s="27"/>
      <c r="I67" s="82">
        <v>18471.120300000002</v>
      </c>
    </row>
    <row r="68" spans="1:9" ht="38.25">
      <c r="A68" s="30" t="s">
        <v>130</v>
      </c>
      <c r="B68" s="22">
        <v>212</v>
      </c>
      <c r="C68" s="120">
        <v>112</v>
      </c>
      <c r="D68" s="26">
        <v>0</v>
      </c>
      <c r="E68" s="116">
        <v>0</v>
      </c>
      <c r="F68" s="27">
        <v>0</v>
      </c>
      <c r="G68" s="27"/>
      <c r="H68" s="27"/>
      <c r="I68" s="27"/>
    </row>
    <row r="69" spans="1:9" ht="25.5">
      <c r="A69" s="30" t="s">
        <v>131</v>
      </c>
      <c r="B69" s="22">
        <v>213</v>
      </c>
      <c r="C69" s="120">
        <v>112</v>
      </c>
      <c r="D69" s="26">
        <v>0</v>
      </c>
      <c r="E69" s="116">
        <v>0</v>
      </c>
      <c r="F69" s="27"/>
      <c r="G69" s="27"/>
      <c r="H69" s="27"/>
      <c r="I69" s="27"/>
    </row>
    <row r="70" spans="1:9" ht="25.5">
      <c r="A70" s="29" t="s">
        <v>125</v>
      </c>
      <c r="B70" s="22">
        <v>220</v>
      </c>
      <c r="C70" s="120">
        <v>112</v>
      </c>
      <c r="D70" s="26">
        <f>701680+F70</f>
        <v>709680</v>
      </c>
      <c r="E70" s="116">
        <v>701680</v>
      </c>
      <c r="F70" s="27">
        <v>8000</v>
      </c>
      <c r="G70" s="27"/>
      <c r="H70" s="27"/>
      <c r="I70" s="27"/>
    </row>
    <row r="71" spans="1:9" ht="25.5">
      <c r="A71" s="29" t="s">
        <v>126</v>
      </c>
      <c r="B71" s="22">
        <v>230</v>
      </c>
      <c r="C71" s="120">
        <v>851</v>
      </c>
      <c r="D71" s="26">
        <f>D72+D73+D74</f>
        <v>1537049.5150240001</v>
      </c>
      <c r="E71" s="116">
        <f>E72+E73+E74</f>
        <v>1537049.5150240001</v>
      </c>
      <c r="F71" s="28">
        <v>0</v>
      </c>
      <c r="G71" s="28">
        <v>0</v>
      </c>
      <c r="H71" s="28">
        <v>0</v>
      </c>
      <c r="I71" s="28">
        <v>0</v>
      </c>
    </row>
    <row r="72" spans="1:9" ht="25.5">
      <c r="A72" s="30" t="s">
        <v>136</v>
      </c>
      <c r="B72" s="22">
        <v>231</v>
      </c>
      <c r="C72" s="120"/>
      <c r="D72" s="116">
        <f>E72</f>
        <v>1186195.8060000001</v>
      </c>
      <c r="E72" s="116">
        <f>1267159.8*92%+20408.79</f>
        <v>1186195.8060000001</v>
      </c>
      <c r="F72" s="27"/>
      <c r="G72" s="27"/>
      <c r="H72" s="27"/>
      <c r="I72" s="27"/>
    </row>
    <row r="73" spans="1:9">
      <c r="A73" s="30" t="s">
        <v>137</v>
      </c>
      <c r="B73" s="22">
        <v>232</v>
      </c>
      <c r="C73" s="120"/>
      <c r="D73" s="116">
        <f>E73</f>
        <v>344916.35360000003</v>
      </c>
      <c r="E73" s="116">
        <f>374909.08*92%</f>
        <v>344916.35360000003</v>
      </c>
      <c r="F73" s="27"/>
      <c r="G73" s="27"/>
      <c r="H73" s="27"/>
      <c r="I73" s="27"/>
    </row>
    <row r="74" spans="1:9">
      <c r="A74" s="30" t="s">
        <v>138</v>
      </c>
      <c r="B74" s="22">
        <v>233</v>
      </c>
      <c r="C74" s="120"/>
      <c r="D74" s="116">
        <f>E74</f>
        <v>5937.3554240000003</v>
      </c>
      <c r="E74" s="116">
        <f>6453.6472*92%</f>
        <v>5937.3554240000003</v>
      </c>
      <c r="F74" s="27"/>
      <c r="G74" s="27"/>
      <c r="H74" s="27"/>
      <c r="I74" s="83">
        <v>0</v>
      </c>
    </row>
    <row r="75" spans="1:9" ht="25.5">
      <c r="A75" s="29" t="s">
        <v>127</v>
      </c>
      <c r="B75" s="22">
        <v>240</v>
      </c>
      <c r="C75" s="120"/>
      <c r="D75" s="26">
        <v>0</v>
      </c>
      <c r="E75" s="116">
        <v>0</v>
      </c>
      <c r="F75" s="27"/>
      <c r="G75" s="27"/>
      <c r="H75" s="27"/>
      <c r="I75" s="27"/>
    </row>
    <row r="76" spans="1:9" ht="25.5">
      <c r="A76" s="29" t="s">
        <v>128</v>
      </c>
      <c r="B76" s="22">
        <v>250</v>
      </c>
      <c r="C76" s="120"/>
      <c r="D76" s="26">
        <v>0</v>
      </c>
      <c r="E76" s="116">
        <v>0</v>
      </c>
      <c r="F76" s="27">
        <v>0</v>
      </c>
      <c r="G76" s="27"/>
      <c r="H76" s="27"/>
      <c r="I76" s="27"/>
    </row>
    <row r="77" spans="1:9" ht="25.5">
      <c r="A77" s="29" t="s">
        <v>129</v>
      </c>
      <c r="B77" s="22">
        <v>260</v>
      </c>
      <c r="C77" s="120" t="s">
        <v>42</v>
      </c>
      <c r="D77" s="26">
        <f>D78+D80+D82+D83+D85</f>
        <v>5645464.7309102817</v>
      </c>
      <c r="E77" s="116">
        <f>E78+E80+E82+E83+E85</f>
        <v>1625488.2209102823</v>
      </c>
      <c r="F77" s="28">
        <f>F82+F83+F85</f>
        <v>1952879</v>
      </c>
      <c r="G77" s="28">
        <v>0</v>
      </c>
      <c r="H77" s="28">
        <v>0</v>
      </c>
      <c r="I77" s="26">
        <v>2067097.51</v>
      </c>
    </row>
    <row r="78" spans="1:9">
      <c r="A78" s="30" t="s">
        <v>139</v>
      </c>
      <c r="B78" s="22">
        <v>261</v>
      </c>
      <c r="C78" s="120">
        <v>244</v>
      </c>
      <c r="D78" s="26">
        <f>E78</f>
        <v>17082</v>
      </c>
      <c r="E78" s="116">
        <v>17082</v>
      </c>
      <c r="F78" s="27"/>
      <c r="G78" s="27"/>
      <c r="H78" s="27"/>
      <c r="I78" s="27"/>
    </row>
    <row r="79" spans="1:9">
      <c r="A79" s="30" t="s">
        <v>140</v>
      </c>
      <c r="B79" s="22">
        <v>262</v>
      </c>
      <c r="C79" s="120"/>
      <c r="D79" s="26">
        <f>E79</f>
        <v>0</v>
      </c>
      <c r="E79" s="116">
        <v>0</v>
      </c>
      <c r="F79" s="27"/>
      <c r="G79" s="27"/>
      <c r="H79" s="27"/>
      <c r="I79" s="27"/>
    </row>
    <row r="80" spans="1:9">
      <c r="A80" s="30" t="s">
        <v>141</v>
      </c>
      <c r="B80" s="22">
        <v>263</v>
      </c>
      <c r="C80" s="120">
        <v>244</v>
      </c>
      <c r="D80" s="26">
        <f>E80</f>
        <v>1268368.5994734822</v>
      </c>
      <c r="E80" s="116">
        <f>2365940.07378221*53.5%+2590.66</f>
        <v>1268368.5994734822</v>
      </c>
      <c r="F80" s="27"/>
      <c r="G80" s="27"/>
      <c r="H80" s="27"/>
      <c r="I80" s="27"/>
    </row>
    <row r="81" spans="1:9">
      <c r="A81" s="30" t="s">
        <v>142</v>
      </c>
      <c r="B81" s="22">
        <v>264</v>
      </c>
      <c r="C81" s="120"/>
      <c r="D81" s="26">
        <f>E81</f>
        <v>0</v>
      </c>
      <c r="E81" s="116">
        <v>0</v>
      </c>
      <c r="F81" s="27"/>
      <c r="G81" s="27"/>
      <c r="H81" s="27"/>
      <c r="I81" s="27"/>
    </row>
    <row r="82" spans="1:9" ht="25.5">
      <c r="A82" s="30" t="s">
        <v>143</v>
      </c>
      <c r="B82" s="22">
        <v>265</v>
      </c>
      <c r="C82" s="120">
        <v>244</v>
      </c>
      <c r="D82" s="26">
        <f>E82+F82</f>
        <v>101142.61</v>
      </c>
      <c r="E82" s="116">
        <v>88142.61</v>
      </c>
      <c r="F82" s="27">
        <v>13000</v>
      </c>
      <c r="G82" s="27"/>
      <c r="H82" s="27"/>
      <c r="I82" s="82">
        <v>0</v>
      </c>
    </row>
    <row r="83" spans="1:9">
      <c r="A83" s="30" t="s">
        <v>144</v>
      </c>
      <c r="B83" s="22">
        <v>266</v>
      </c>
      <c r="C83" s="120">
        <v>244</v>
      </c>
      <c r="D83" s="26">
        <f>E83+F83</f>
        <v>41909.97</v>
      </c>
      <c r="E83" s="116">
        <v>32809.97</v>
      </c>
      <c r="F83" s="27">
        <v>9100</v>
      </c>
      <c r="G83" s="27"/>
      <c r="H83" s="27"/>
      <c r="I83" s="83">
        <v>0</v>
      </c>
    </row>
    <row r="84" spans="1:9" ht="25.5">
      <c r="A84" s="30" t="s">
        <v>145</v>
      </c>
      <c r="B84" s="22">
        <v>267</v>
      </c>
      <c r="C84" s="120"/>
      <c r="D84" s="26">
        <f>E84+F84</f>
        <v>0</v>
      </c>
      <c r="E84" s="116">
        <v>0</v>
      </c>
      <c r="F84" s="27">
        <v>0</v>
      </c>
      <c r="G84" s="27"/>
      <c r="H84" s="27"/>
      <c r="I84" s="83">
        <v>0</v>
      </c>
    </row>
    <row r="85" spans="1:9" ht="25.5">
      <c r="A85" s="30" t="s">
        <v>146</v>
      </c>
      <c r="B85" s="22">
        <v>268</v>
      </c>
      <c r="C85" s="120">
        <v>244</v>
      </c>
      <c r="D85" s="26">
        <f>E85+F85+I85</f>
        <v>4216961.5514367996</v>
      </c>
      <c r="E85" s="116">
        <f>190795.45664*112%+5394.13</f>
        <v>219085.04143680001</v>
      </c>
      <c r="F85" s="27">
        <f>1830779+100000</f>
        <v>1930779</v>
      </c>
      <c r="G85" s="27"/>
      <c r="H85" s="27"/>
      <c r="I85" s="83">
        <v>2067097.51</v>
      </c>
    </row>
    <row r="86" spans="1:9" ht="25.5">
      <c r="A86" s="24" t="s">
        <v>147</v>
      </c>
      <c r="B86" s="25">
        <v>300</v>
      </c>
      <c r="C86" s="22"/>
      <c r="D86" s="26">
        <v>0</v>
      </c>
      <c r="E86" s="116"/>
      <c r="F86" s="27"/>
      <c r="G86" s="27"/>
      <c r="H86" s="27"/>
      <c r="I86" s="27"/>
    </row>
    <row r="87" spans="1:9">
      <c r="A87" s="32" t="s">
        <v>148</v>
      </c>
      <c r="B87" s="22">
        <v>310</v>
      </c>
      <c r="C87" s="22"/>
      <c r="D87" s="26">
        <v>0</v>
      </c>
      <c r="E87" s="116"/>
      <c r="F87" s="27"/>
      <c r="G87" s="27"/>
      <c r="H87" s="27"/>
      <c r="I87" s="27"/>
    </row>
    <row r="88" spans="1:9">
      <c r="A88" s="32" t="s">
        <v>149</v>
      </c>
      <c r="B88" s="22">
        <v>320</v>
      </c>
      <c r="C88" s="22"/>
      <c r="D88" s="26">
        <v>0</v>
      </c>
      <c r="E88" s="116"/>
      <c r="F88" s="27"/>
      <c r="G88" s="27"/>
      <c r="H88" s="27"/>
      <c r="I88" s="27"/>
    </row>
    <row r="89" spans="1:9" ht="25.5">
      <c r="A89" s="24" t="s">
        <v>152</v>
      </c>
      <c r="B89" s="25">
        <v>400</v>
      </c>
      <c r="C89" s="22"/>
      <c r="D89" s="26">
        <v>0</v>
      </c>
      <c r="E89" s="116"/>
      <c r="F89" s="27"/>
      <c r="G89" s="27"/>
      <c r="H89" s="27"/>
      <c r="I89" s="27"/>
    </row>
    <row r="90" spans="1:9">
      <c r="A90" s="32" t="s">
        <v>150</v>
      </c>
      <c r="B90" s="22">
        <v>410</v>
      </c>
      <c r="C90" s="22"/>
      <c r="D90" s="26">
        <v>0</v>
      </c>
      <c r="E90" s="116"/>
      <c r="F90" s="27"/>
      <c r="G90" s="27"/>
      <c r="H90" s="27"/>
      <c r="I90" s="27"/>
    </row>
    <row r="91" spans="1:9">
      <c r="A91" s="32" t="s">
        <v>151</v>
      </c>
      <c r="B91" s="22">
        <v>420</v>
      </c>
      <c r="C91" s="22"/>
      <c r="D91" s="26">
        <v>0</v>
      </c>
      <c r="E91" s="116"/>
      <c r="F91" s="27"/>
      <c r="G91" s="27"/>
      <c r="H91" s="27"/>
      <c r="I91" s="27"/>
    </row>
    <row r="92" spans="1:9">
      <c r="A92" s="24" t="s">
        <v>153</v>
      </c>
      <c r="B92" s="25">
        <v>500</v>
      </c>
      <c r="C92" s="22"/>
      <c r="D92" s="26">
        <v>0</v>
      </c>
      <c r="E92" s="116"/>
      <c r="F92" s="27"/>
      <c r="G92" s="27"/>
      <c r="H92" s="27"/>
      <c r="I92" s="27"/>
    </row>
    <row r="93" spans="1:9">
      <c r="A93" s="24" t="s">
        <v>60</v>
      </c>
      <c r="B93" s="25">
        <v>600</v>
      </c>
      <c r="C93" s="22"/>
      <c r="D93" s="26">
        <v>0</v>
      </c>
      <c r="E93" s="116"/>
      <c r="F93" s="27"/>
      <c r="G93" s="27"/>
      <c r="H93" s="27"/>
      <c r="I93" s="27"/>
    </row>
    <row r="95" spans="1:9" ht="15.75" customHeight="1"/>
    <row r="96" spans="1:9" ht="155.25" customHeight="1"/>
    <row r="97" spans="1:9">
      <c r="A97" s="17" t="s">
        <v>0</v>
      </c>
      <c r="I97" s="20" t="s">
        <v>120</v>
      </c>
    </row>
    <row r="98" spans="1:9" ht="30.75" customHeight="1">
      <c r="A98" s="199" t="s">
        <v>562</v>
      </c>
      <c r="B98" s="199"/>
      <c r="C98" s="199"/>
      <c r="D98" s="199"/>
      <c r="E98" s="199"/>
      <c r="F98" s="199"/>
      <c r="G98" s="199"/>
      <c r="H98" s="199"/>
      <c r="I98" s="199"/>
    </row>
    <row r="99" spans="1:9">
      <c r="A99" s="200" t="s">
        <v>20</v>
      </c>
      <c r="B99" s="200" t="s">
        <v>21</v>
      </c>
      <c r="C99" s="200" t="s">
        <v>22</v>
      </c>
      <c r="D99" s="200" t="s">
        <v>23</v>
      </c>
      <c r="E99" s="200"/>
      <c r="F99" s="200"/>
      <c r="G99" s="200"/>
      <c r="H99" s="200"/>
      <c r="I99" s="200"/>
    </row>
    <row r="100" spans="1:9">
      <c r="A100" s="201" t="s">
        <v>0</v>
      </c>
      <c r="B100" s="201" t="s">
        <v>0</v>
      </c>
      <c r="C100" s="201" t="s">
        <v>0</v>
      </c>
      <c r="D100" s="202" t="s">
        <v>24</v>
      </c>
      <c r="E100" s="200" t="s">
        <v>25</v>
      </c>
      <c r="F100" s="200"/>
      <c r="G100" s="200"/>
      <c r="H100" s="200"/>
      <c r="I100" s="200"/>
    </row>
    <row r="101" spans="1:9" ht="76.5">
      <c r="A101" s="201" t="s">
        <v>0</v>
      </c>
      <c r="B101" s="201" t="s">
        <v>0</v>
      </c>
      <c r="C101" s="201" t="s">
        <v>0</v>
      </c>
      <c r="D101" s="203" t="s">
        <v>0</v>
      </c>
      <c r="E101" s="22" t="s">
        <v>26</v>
      </c>
      <c r="F101" s="22" t="s">
        <v>27</v>
      </c>
      <c r="G101" s="22" t="s">
        <v>28</v>
      </c>
      <c r="H101" s="22" t="s">
        <v>29</v>
      </c>
      <c r="I101" s="22" t="s">
        <v>30</v>
      </c>
    </row>
    <row r="102" spans="1:9">
      <c r="A102" s="22" t="s">
        <v>31</v>
      </c>
      <c r="B102" s="22" t="s">
        <v>32</v>
      </c>
      <c r="C102" s="22" t="s">
        <v>33</v>
      </c>
      <c r="D102" s="23" t="s">
        <v>34</v>
      </c>
      <c r="E102" s="22" t="s">
        <v>35</v>
      </c>
      <c r="F102" s="22" t="s">
        <v>36</v>
      </c>
      <c r="G102" s="22">
        <v>7</v>
      </c>
      <c r="H102" s="22" t="s">
        <v>38</v>
      </c>
      <c r="I102" s="22" t="s">
        <v>39</v>
      </c>
    </row>
    <row r="103" spans="1:9">
      <c r="A103" s="24" t="s">
        <v>40</v>
      </c>
      <c r="B103" s="25" t="s">
        <v>41</v>
      </c>
      <c r="C103" s="22" t="s">
        <v>42</v>
      </c>
      <c r="D103" s="26">
        <f>D105+D108+D104+D109</f>
        <v>33945443.679653578</v>
      </c>
      <c r="E103" s="26">
        <f>E105</f>
        <v>30237832.279653579</v>
      </c>
      <c r="F103" s="26">
        <f>F108</f>
        <v>1560880</v>
      </c>
      <c r="G103" s="26">
        <v>0</v>
      </c>
      <c r="H103" s="26">
        <v>0</v>
      </c>
      <c r="I103" s="26">
        <v>2146731.4</v>
      </c>
    </row>
    <row r="104" spans="1:9">
      <c r="A104" s="27" t="s">
        <v>43</v>
      </c>
      <c r="B104" s="22" t="s">
        <v>44</v>
      </c>
      <c r="C104" s="22">
        <v>120</v>
      </c>
      <c r="D104" s="28">
        <f>I104</f>
        <v>34610</v>
      </c>
      <c r="E104" s="22" t="s">
        <v>42</v>
      </c>
      <c r="F104" s="22" t="s">
        <v>42</v>
      </c>
      <c r="G104" s="22" t="s">
        <v>42</v>
      </c>
      <c r="H104" s="22" t="s">
        <v>42</v>
      </c>
      <c r="I104" s="22">
        <v>34610</v>
      </c>
    </row>
    <row r="105" spans="1:9">
      <c r="A105" s="27" t="s">
        <v>45</v>
      </c>
      <c r="B105" s="22" t="s">
        <v>46</v>
      </c>
      <c r="C105" s="22">
        <v>130</v>
      </c>
      <c r="D105" s="28">
        <f>E105+I105</f>
        <v>32231026.409653578</v>
      </c>
      <c r="E105" s="82">
        <f>E111</f>
        <v>30237832.279653579</v>
      </c>
      <c r="F105" s="22" t="s">
        <v>42</v>
      </c>
      <c r="G105" s="22" t="s">
        <v>42</v>
      </c>
      <c r="H105" s="27"/>
      <c r="I105" s="82">
        <v>1993194.13</v>
      </c>
    </row>
    <row r="106" spans="1:9" ht="25.5">
      <c r="A106" s="27" t="s">
        <v>48</v>
      </c>
      <c r="B106" s="22" t="s">
        <v>47</v>
      </c>
      <c r="C106" s="22" t="s">
        <v>0</v>
      </c>
      <c r="D106" s="28"/>
      <c r="E106" s="22" t="s">
        <v>42</v>
      </c>
      <c r="F106" s="22" t="s">
        <v>42</v>
      </c>
      <c r="G106" s="22" t="s">
        <v>42</v>
      </c>
      <c r="H106" s="22" t="s">
        <v>42</v>
      </c>
      <c r="I106" s="27"/>
    </row>
    <row r="107" spans="1:9" ht="63.75">
      <c r="A107" s="27" t="s">
        <v>49</v>
      </c>
      <c r="B107" s="22" t="s">
        <v>50</v>
      </c>
      <c r="C107" s="22" t="s">
        <v>0</v>
      </c>
      <c r="D107" s="28"/>
      <c r="E107" s="22" t="s">
        <v>42</v>
      </c>
      <c r="F107" s="22" t="s">
        <v>42</v>
      </c>
      <c r="G107" s="22" t="s">
        <v>42</v>
      </c>
      <c r="H107" s="22" t="s">
        <v>42</v>
      </c>
      <c r="I107" s="27"/>
    </row>
    <row r="108" spans="1:9" ht="25.5">
      <c r="A108" s="27" t="s">
        <v>51</v>
      </c>
      <c r="B108" s="22" t="s">
        <v>52</v>
      </c>
      <c r="C108" s="22">
        <v>180</v>
      </c>
      <c r="D108" s="28">
        <f>F108</f>
        <v>1560880</v>
      </c>
      <c r="E108" s="22" t="s">
        <v>42</v>
      </c>
      <c r="F108" s="82">
        <f>F111</f>
        <v>1560880</v>
      </c>
      <c r="G108" s="27"/>
      <c r="H108" s="22" t="s">
        <v>42</v>
      </c>
      <c r="I108" s="22" t="s">
        <v>42</v>
      </c>
    </row>
    <row r="109" spans="1:9">
      <c r="A109" s="27" t="s">
        <v>53</v>
      </c>
      <c r="B109" s="22" t="s">
        <v>54</v>
      </c>
      <c r="C109" s="22">
        <v>180</v>
      </c>
      <c r="D109" s="28">
        <f>I109</f>
        <v>118927.27</v>
      </c>
      <c r="E109" s="22" t="s">
        <v>42</v>
      </c>
      <c r="F109" s="22" t="s">
        <v>42</v>
      </c>
      <c r="G109" s="22" t="s">
        <v>42</v>
      </c>
      <c r="H109" s="22" t="s">
        <v>42</v>
      </c>
      <c r="I109" s="83">
        <v>118927.27</v>
      </c>
    </row>
    <row r="110" spans="1:9">
      <c r="A110" s="27" t="s">
        <v>55</v>
      </c>
      <c r="B110" s="22" t="s">
        <v>56</v>
      </c>
      <c r="C110" s="22" t="s">
        <v>122</v>
      </c>
      <c r="D110" s="28"/>
      <c r="E110" s="22" t="s">
        <v>42</v>
      </c>
      <c r="F110" s="22" t="s">
        <v>42</v>
      </c>
      <c r="G110" s="22" t="s">
        <v>42</v>
      </c>
      <c r="H110" s="22" t="s">
        <v>42</v>
      </c>
      <c r="I110" s="27"/>
    </row>
    <row r="111" spans="1:9">
      <c r="A111" s="24" t="s">
        <v>57</v>
      </c>
      <c r="B111" s="25" t="s">
        <v>58</v>
      </c>
      <c r="C111" s="22" t="s">
        <v>42</v>
      </c>
      <c r="D111" s="26">
        <f>D112+D118+D119+D125</f>
        <v>33945443.679953583</v>
      </c>
      <c r="E111" s="26">
        <f>E112+E118+E119+E125</f>
        <v>30237832.279653579</v>
      </c>
      <c r="F111" s="26">
        <f>F125+F118</f>
        <v>1560880</v>
      </c>
      <c r="G111" s="26">
        <v>0</v>
      </c>
      <c r="H111" s="26">
        <v>0</v>
      </c>
      <c r="I111" s="26">
        <v>2146731.4002999999</v>
      </c>
    </row>
    <row r="112" spans="1:9">
      <c r="A112" s="29" t="s">
        <v>124</v>
      </c>
      <c r="B112" s="22">
        <v>210</v>
      </c>
      <c r="C112" s="120"/>
      <c r="D112" s="26">
        <f>D113</f>
        <v>26453248.434019301</v>
      </c>
      <c r="E112" s="116">
        <f>E113</f>
        <v>26373614.543719299</v>
      </c>
      <c r="F112" s="28">
        <v>0</v>
      </c>
      <c r="G112" s="28">
        <v>0</v>
      </c>
      <c r="H112" s="28">
        <v>0</v>
      </c>
      <c r="I112" s="28">
        <v>79633.890299999999</v>
      </c>
    </row>
    <row r="113" spans="1:9" ht="38.25">
      <c r="A113" s="30" t="s">
        <v>123</v>
      </c>
      <c r="B113" s="22">
        <v>211</v>
      </c>
      <c r="C113" s="120"/>
      <c r="D113" s="26">
        <f>D114+D115</f>
        <v>26453248.434019301</v>
      </c>
      <c r="E113" s="116">
        <f>E114+E115</f>
        <v>26373614.543719299</v>
      </c>
      <c r="F113" s="28">
        <v>0</v>
      </c>
      <c r="G113" s="28">
        <v>0</v>
      </c>
      <c r="H113" s="28">
        <v>0</v>
      </c>
      <c r="I113" s="28">
        <v>79633.890299999999</v>
      </c>
    </row>
    <row r="114" spans="1:9">
      <c r="A114" s="31" t="s">
        <v>132</v>
      </c>
      <c r="B114" s="22" t="s">
        <v>133</v>
      </c>
      <c r="C114" s="120">
        <v>111</v>
      </c>
      <c r="D114" s="26">
        <f>E114+I114</f>
        <v>20332410.894400001</v>
      </c>
      <c r="E114" s="116">
        <f>20317824.3544-46576.23</f>
        <v>20271248.124400001</v>
      </c>
      <c r="F114" s="27">
        <v>0</v>
      </c>
      <c r="G114" s="27"/>
      <c r="H114" s="27"/>
      <c r="I114" s="83">
        <v>61162.77</v>
      </c>
    </row>
    <row r="115" spans="1:9" ht="114.75">
      <c r="A115" s="31" t="s">
        <v>134</v>
      </c>
      <c r="B115" s="22" t="s">
        <v>135</v>
      </c>
      <c r="C115" s="120">
        <v>119</v>
      </c>
      <c r="D115" s="26">
        <f>E115+I115</f>
        <v>6120837.5396192996</v>
      </c>
      <c r="E115" s="116">
        <f>6089226.4793193+25330-12190.06</f>
        <v>6102366.4193193</v>
      </c>
      <c r="F115" s="27"/>
      <c r="G115" s="27"/>
      <c r="H115" s="27"/>
      <c r="I115" s="83">
        <v>18471.120300000002</v>
      </c>
    </row>
    <row r="116" spans="1:9" ht="38.25">
      <c r="A116" s="30" t="s">
        <v>130</v>
      </c>
      <c r="B116" s="22">
        <v>212</v>
      </c>
      <c r="C116" s="120">
        <v>112</v>
      </c>
      <c r="D116" s="26">
        <v>0</v>
      </c>
      <c r="E116" s="116">
        <v>0</v>
      </c>
      <c r="F116" s="27">
        <v>0</v>
      </c>
      <c r="G116" s="27"/>
      <c r="H116" s="27"/>
      <c r="I116" s="83"/>
    </row>
    <row r="117" spans="1:9" ht="25.5">
      <c r="A117" s="30" t="s">
        <v>131</v>
      </c>
      <c r="B117" s="22">
        <v>213</v>
      </c>
      <c r="C117" s="120">
        <v>112</v>
      </c>
      <c r="D117" s="26">
        <v>0</v>
      </c>
      <c r="E117" s="116">
        <v>0</v>
      </c>
      <c r="F117" s="27"/>
      <c r="G117" s="27"/>
      <c r="H117" s="27"/>
      <c r="I117" s="83"/>
    </row>
    <row r="118" spans="1:9" ht="25.5">
      <c r="A118" s="29" t="s">
        <v>125</v>
      </c>
      <c r="B118" s="22">
        <v>220</v>
      </c>
      <c r="C118" s="120">
        <v>112</v>
      </c>
      <c r="D118" s="26">
        <f>E118+F118</f>
        <v>709680</v>
      </c>
      <c r="E118" s="116">
        <v>701680</v>
      </c>
      <c r="F118" s="27">
        <v>8000</v>
      </c>
      <c r="G118" s="27"/>
      <c r="H118" s="27"/>
      <c r="I118" s="83"/>
    </row>
    <row r="119" spans="1:9" ht="25.5">
      <c r="A119" s="29" t="s">
        <v>126</v>
      </c>
      <c r="B119" s="22">
        <v>230</v>
      </c>
      <c r="C119" s="120">
        <v>851</v>
      </c>
      <c r="D119" s="26">
        <f>D120+D121+D122</f>
        <v>1537049.5150240001</v>
      </c>
      <c r="E119" s="116">
        <f>E120+E121+E122</f>
        <v>1537049.5150240001</v>
      </c>
      <c r="F119" s="28">
        <v>0</v>
      </c>
      <c r="G119" s="28">
        <v>0</v>
      </c>
      <c r="H119" s="28">
        <v>0</v>
      </c>
      <c r="I119" s="83">
        <v>0</v>
      </c>
    </row>
    <row r="120" spans="1:9" ht="25.5">
      <c r="A120" s="30" t="s">
        <v>136</v>
      </c>
      <c r="B120" s="22">
        <v>231</v>
      </c>
      <c r="C120" s="120"/>
      <c r="D120" s="26">
        <f>E120</f>
        <v>1186195.8060000001</v>
      </c>
      <c r="E120" s="116">
        <f>1165787.016+20408.79</f>
        <v>1186195.8060000001</v>
      </c>
      <c r="F120" s="27"/>
      <c r="G120" s="27"/>
      <c r="H120" s="27"/>
      <c r="I120" s="83"/>
    </row>
    <row r="121" spans="1:9">
      <c r="A121" s="30" t="s">
        <v>137</v>
      </c>
      <c r="B121" s="22">
        <v>232</v>
      </c>
      <c r="C121" s="120"/>
      <c r="D121" s="26">
        <v>344916.35360000003</v>
      </c>
      <c r="E121" s="116">
        <v>344916.35360000003</v>
      </c>
      <c r="F121" s="27"/>
      <c r="G121" s="27"/>
      <c r="H121" s="27"/>
      <c r="I121" s="83"/>
    </row>
    <row r="122" spans="1:9">
      <c r="A122" s="30" t="s">
        <v>138</v>
      </c>
      <c r="B122" s="22">
        <v>233</v>
      </c>
      <c r="C122" s="120"/>
      <c r="D122" s="26">
        <v>5937.3554240000003</v>
      </c>
      <c r="E122" s="116">
        <v>5937.3554240000003</v>
      </c>
      <c r="F122" s="27"/>
      <c r="G122" s="27"/>
      <c r="H122" s="27"/>
      <c r="I122" s="83">
        <v>0</v>
      </c>
    </row>
    <row r="123" spans="1:9" ht="25.5">
      <c r="A123" s="29" t="s">
        <v>127</v>
      </c>
      <c r="B123" s="22">
        <v>240</v>
      </c>
      <c r="C123" s="120"/>
      <c r="D123" s="26">
        <v>0</v>
      </c>
      <c r="E123" s="116">
        <v>0</v>
      </c>
      <c r="F123" s="27"/>
      <c r="G123" s="27"/>
      <c r="H123" s="27"/>
      <c r="I123" s="83"/>
    </row>
    <row r="124" spans="1:9" ht="25.5">
      <c r="A124" s="29" t="s">
        <v>128</v>
      </c>
      <c r="B124" s="22">
        <v>250</v>
      </c>
      <c r="C124" s="120"/>
      <c r="D124" s="26">
        <v>0</v>
      </c>
      <c r="E124" s="116">
        <v>0</v>
      </c>
      <c r="F124" s="27">
        <v>0</v>
      </c>
      <c r="G124" s="27"/>
      <c r="H124" s="27"/>
      <c r="I124" s="83"/>
    </row>
    <row r="125" spans="1:9" ht="25.5">
      <c r="A125" s="29" t="s">
        <v>129</v>
      </c>
      <c r="B125" s="22">
        <v>260</v>
      </c>
      <c r="C125" s="120" t="s">
        <v>42</v>
      </c>
      <c r="D125" s="26">
        <f>D126+D128+D130+D131+D133</f>
        <v>5245465.7309102798</v>
      </c>
      <c r="E125" s="116">
        <f>E126+E128+E130+E131+E133</f>
        <v>1625488.22091028</v>
      </c>
      <c r="F125" s="28">
        <f>F130+F131+F133</f>
        <v>1552880</v>
      </c>
      <c r="G125" s="28">
        <v>0</v>
      </c>
      <c r="H125" s="28">
        <v>0</v>
      </c>
      <c r="I125" s="83">
        <v>2067097.51</v>
      </c>
    </row>
    <row r="126" spans="1:9">
      <c r="A126" s="30" t="s">
        <v>139</v>
      </c>
      <c r="B126" s="22">
        <v>261</v>
      </c>
      <c r="C126" s="120">
        <v>244</v>
      </c>
      <c r="D126" s="26">
        <f>E126+F126</f>
        <v>17082</v>
      </c>
      <c r="E126" s="116">
        <v>17082</v>
      </c>
      <c r="F126" s="27"/>
      <c r="G126" s="27"/>
      <c r="H126" s="27"/>
      <c r="I126" s="83"/>
    </row>
    <row r="127" spans="1:9">
      <c r="A127" s="30" t="s">
        <v>140</v>
      </c>
      <c r="B127" s="22">
        <v>262</v>
      </c>
      <c r="C127" s="120"/>
      <c r="D127" s="26">
        <f t="shared" ref="D127:D132" si="2">E127+F127</f>
        <v>0</v>
      </c>
      <c r="E127" s="116">
        <v>0</v>
      </c>
      <c r="F127" s="27"/>
      <c r="G127" s="27"/>
      <c r="H127" s="27"/>
      <c r="I127" s="83"/>
    </row>
    <row r="128" spans="1:9">
      <c r="A128" s="30" t="s">
        <v>141</v>
      </c>
      <c r="B128" s="22">
        <v>263</v>
      </c>
      <c r="C128" s="120">
        <v>244</v>
      </c>
      <c r="D128" s="26">
        <f t="shared" si="2"/>
        <v>1268368.5994734799</v>
      </c>
      <c r="E128" s="116">
        <f>1265777.93947348+2590.66</f>
        <v>1268368.5994734799</v>
      </c>
      <c r="F128" s="27"/>
      <c r="G128" s="27"/>
      <c r="H128" s="27"/>
      <c r="I128" s="83"/>
    </row>
    <row r="129" spans="1:9">
      <c r="A129" s="30" t="s">
        <v>142</v>
      </c>
      <c r="B129" s="22">
        <v>264</v>
      </c>
      <c r="C129" s="120"/>
      <c r="D129" s="26">
        <f t="shared" si="2"/>
        <v>0</v>
      </c>
      <c r="E129" s="116">
        <v>0</v>
      </c>
      <c r="F129" s="27"/>
      <c r="G129" s="27"/>
      <c r="H129" s="27"/>
      <c r="I129" s="83"/>
    </row>
    <row r="130" spans="1:9" ht="25.5">
      <c r="A130" s="30" t="s">
        <v>143</v>
      </c>
      <c r="B130" s="22">
        <v>265</v>
      </c>
      <c r="C130" s="120">
        <v>244</v>
      </c>
      <c r="D130" s="26">
        <f t="shared" si="2"/>
        <v>101142.61</v>
      </c>
      <c r="E130" s="116">
        <v>88142.61</v>
      </c>
      <c r="F130" s="27">
        <v>13000</v>
      </c>
      <c r="G130" s="27"/>
      <c r="H130" s="27"/>
      <c r="I130" s="83">
        <v>0</v>
      </c>
    </row>
    <row r="131" spans="1:9">
      <c r="A131" s="30" t="s">
        <v>144</v>
      </c>
      <c r="B131" s="22">
        <v>266</v>
      </c>
      <c r="C131" s="120">
        <v>244</v>
      </c>
      <c r="D131" s="26">
        <f t="shared" si="2"/>
        <v>41909.97</v>
      </c>
      <c r="E131" s="116">
        <v>32809.97</v>
      </c>
      <c r="F131" s="27">
        <v>9100</v>
      </c>
      <c r="G131" s="27"/>
      <c r="H131" s="27"/>
      <c r="I131" s="83">
        <v>0</v>
      </c>
    </row>
    <row r="132" spans="1:9" ht="25.5">
      <c r="A132" s="30" t="s">
        <v>145</v>
      </c>
      <c r="B132" s="22">
        <v>267</v>
      </c>
      <c r="C132" s="120"/>
      <c r="D132" s="26">
        <f t="shared" si="2"/>
        <v>0</v>
      </c>
      <c r="E132" s="116">
        <v>0</v>
      </c>
      <c r="F132" s="27">
        <v>0</v>
      </c>
      <c r="G132" s="27"/>
      <c r="H132" s="27"/>
      <c r="I132" s="83">
        <v>0</v>
      </c>
    </row>
    <row r="133" spans="1:9" ht="25.5">
      <c r="A133" s="30" t="s">
        <v>146</v>
      </c>
      <c r="B133" s="22">
        <v>268</v>
      </c>
      <c r="C133" s="120">
        <v>244</v>
      </c>
      <c r="D133" s="26">
        <f>E133+F133+I133</f>
        <v>3816962.5514368</v>
      </c>
      <c r="E133" s="116">
        <f>213690.9114368+5394.13</f>
        <v>219085.04143680001</v>
      </c>
      <c r="F133" s="27">
        <f>1930779-399999</f>
        <v>1530780</v>
      </c>
      <c r="G133" s="27"/>
      <c r="H133" s="27"/>
      <c r="I133" s="83">
        <v>2067097.51</v>
      </c>
    </row>
    <row r="134" spans="1:9" ht="25.5">
      <c r="A134" s="24" t="s">
        <v>147</v>
      </c>
      <c r="B134" s="25">
        <v>300</v>
      </c>
      <c r="C134" s="22"/>
      <c r="D134" s="26">
        <v>0</v>
      </c>
      <c r="E134" s="26"/>
      <c r="F134" s="27"/>
      <c r="G134" s="27"/>
      <c r="H134" s="27"/>
      <c r="I134" s="27"/>
    </row>
    <row r="135" spans="1:9">
      <c r="A135" s="32" t="s">
        <v>148</v>
      </c>
      <c r="B135" s="22">
        <v>310</v>
      </c>
      <c r="C135" s="22"/>
      <c r="D135" s="26">
        <v>0</v>
      </c>
      <c r="E135" s="26"/>
      <c r="F135" s="27"/>
      <c r="G135" s="27"/>
      <c r="H135" s="27"/>
      <c r="I135" s="27"/>
    </row>
    <row r="136" spans="1:9">
      <c r="A136" s="32" t="s">
        <v>149</v>
      </c>
      <c r="B136" s="22">
        <v>320</v>
      </c>
      <c r="C136" s="22"/>
      <c r="D136" s="26">
        <v>0</v>
      </c>
      <c r="E136" s="26"/>
      <c r="F136" s="27"/>
      <c r="G136" s="27"/>
      <c r="H136" s="27"/>
      <c r="I136" s="27"/>
    </row>
    <row r="137" spans="1:9" ht="25.5">
      <c r="A137" s="24" t="s">
        <v>152</v>
      </c>
      <c r="B137" s="25">
        <v>400</v>
      </c>
      <c r="C137" s="22"/>
      <c r="D137" s="26">
        <v>0</v>
      </c>
      <c r="E137" s="26"/>
      <c r="F137" s="27"/>
      <c r="G137" s="27"/>
      <c r="H137" s="27"/>
      <c r="I137" s="27"/>
    </row>
    <row r="138" spans="1:9">
      <c r="A138" s="32" t="s">
        <v>150</v>
      </c>
      <c r="B138" s="22">
        <v>410</v>
      </c>
      <c r="C138" s="22"/>
      <c r="D138" s="26">
        <v>0</v>
      </c>
      <c r="E138" s="26"/>
      <c r="F138" s="27"/>
      <c r="G138" s="27"/>
      <c r="H138" s="27"/>
      <c r="I138" s="27"/>
    </row>
    <row r="139" spans="1:9">
      <c r="A139" s="32" t="s">
        <v>151</v>
      </c>
      <c r="B139" s="22">
        <v>420</v>
      </c>
      <c r="C139" s="22"/>
      <c r="D139" s="26">
        <v>0</v>
      </c>
      <c r="E139" s="26"/>
      <c r="F139" s="27"/>
      <c r="G139" s="27"/>
      <c r="H139" s="27"/>
      <c r="I139" s="27"/>
    </row>
    <row r="140" spans="1:9">
      <c r="A140" s="24" t="s">
        <v>153</v>
      </c>
      <c r="B140" s="25">
        <v>500</v>
      </c>
      <c r="C140" s="22"/>
      <c r="D140" s="26">
        <v>0</v>
      </c>
      <c r="E140" s="26"/>
      <c r="F140" s="27"/>
      <c r="G140" s="27"/>
      <c r="H140" s="27"/>
      <c r="I140" s="27"/>
    </row>
    <row r="141" spans="1:9">
      <c r="A141" s="24" t="s">
        <v>60</v>
      </c>
      <c r="B141" s="25">
        <v>600</v>
      </c>
      <c r="C141" s="22"/>
      <c r="D141" s="26">
        <v>0</v>
      </c>
      <c r="E141" s="26"/>
      <c r="F141" s="27"/>
      <c r="G141" s="27"/>
      <c r="H141" s="27"/>
      <c r="I141" s="27"/>
    </row>
  </sheetData>
  <autoFilter ref="A6:I6"/>
  <mergeCells count="22">
    <mergeCell ref="K17:L17"/>
    <mergeCell ref="A2:I2"/>
    <mergeCell ref="A3:A5"/>
    <mergeCell ref="B3:B5"/>
    <mergeCell ref="C3:C5"/>
    <mergeCell ref="D3:I3"/>
    <mergeCell ref="D4:D5"/>
    <mergeCell ref="E4:I4"/>
    <mergeCell ref="A50:I50"/>
    <mergeCell ref="A51:A53"/>
    <mergeCell ref="B51:B53"/>
    <mergeCell ref="C51:C53"/>
    <mergeCell ref="D51:I51"/>
    <mergeCell ref="D52:D53"/>
    <mergeCell ref="E52:I52"/>
    <mergeCell ref="A98:I98"/>
    <mergeCell ref="A99:A101"/>
    <mergeCell ref="B99:B101"/>
    <mergeCell ref="C99:C101"/>
    <mergeCell ref="D99:I99"/>
    <mergeCell ref="D100:D101"/>
    <mergeCell ref="E100:I100"/>
  </mergeCells>
  <phoneticPr fontId="0" type="noConversion"/>
  <printOptions horizontalCentered="1"/>
  <pageMargins left="0" right="0" top="0" bottom="0" header="0.31496062992125984" footer="0.31496062992125984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zoomScale="90" zoomScaleNormal="90" zoomScaleSheetLayoutView="115" workbookViewId="0">
      <selection activeCell="A8" sqref="A8"/>
    </sheetView>
  </sheetViews>
  <sheetFormatPr defaultRowHeight="12.75"/>
  <cols>
    <col min="1" max="1" width="36.5" style="18" customWidth="1"/>
    <col min="2" max="2" width="11.1640625" style="18" customWidth="1"/>
    <col min="3" max="3" width="16.1640625" style="18" customWidth="1"/>
    <col min="4" max="12" width="18" style="18" customWidth="1"/>
    <col min="13" max="16384" width="9.33203125" style="18"/>
  </cols>
  <sheetData>
    <row r="1" spans="1:12" ht="21.75" customHeight="1">
      <c r="A1" s="17" t="s">
        <v>0</v>
      </c>
      <c r="I1" s="20"/>
      <c r="L1" s="20" t="s">
        <v>154</v>
      </c>
    </row>
    <row r="2" spans="1:12" ht="36" customHeight="1">
      <c r="A2" s="208" t="s">
        <v>157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33.75" customHeight="1">
      <c r="A3" s="212" t="s">
        <v>20</v>
      </c>
      <c r="B3" s="212" t="s">
        <v>21</v>
      </c>
      <c r="C3" s="209" t="s">
        <v>155</v>
      </c>
      <c r="D3" s="207" t="s">
        <v>156</v>
      </c>
      <c r="E3" s="207"/>
      <c r="F3" s="207"/>
      <c r="G3" s="207"/>
      <c r="H3" s="207"/>
      <c r="I3" s="207"/>
      <c r="J3" s="207"/>
      <c r="K3" s="207"/>
      <c r="L3" s="207"/>
    </row>
    <row r="4" spans="1:12" ht="26.25" customHeight="1">
      <c r="A4" s="213"/>
      <c r="B4" s="213" t="s">
        <v>0</v>
      </c>
      <c r="C4" s="210"/>
      <c r="D4" s="207" t="s">
        <v>158</v>
      </c>
      <c r="E4" s="207"/>
      <c r="F4" s="207"/>
      <c r="G4" s="207" t="s">
        <v>15</v>
      </c>
      <c r="H4" s="207"/>
      <c r="I4" s="207"/>
      <c r="J4" s="207"/>
      <c r="K4" s="207"/>
      <c r="L4" s="207"/>
    </row>
    <row r="5" spans="1:12" ht="67.5" customHeight="1">
      <c r="A5" s="213"/>
      <c r="B5" s="213"/>
      <c r="C5" s="210"/>
      <c r="D5" s="207"/>
      <c r="E5" s="207"/>
      <c r="F5" s="207"/>
      <c r="G5" s="207" t="s">
        <v>159</v>
      </c>
      <c r="H5" s="207"/>
      <c r="I5" s="207"/>
      <c r="J5" s="207" t="s">
        <v>160</v>
      </c>
      <c r="K5" s="207"/>
      <c r="L5" s="207"/>
    </row>
    <row r="6" spans="1:12" ht="66.75" customHeight="1">
      <c r="A6" s="214"/>
      <c r="B6" s="214"/>
      <c r="C6" s="211"/>
      <c r="D6" s="129" t="s">
        <v>554</v>
      </c>
      <c r="E6" s="129" t="s">
        <v>555</v>
      </c>
      <c r="F6" s="129" t="s">
        <v>556</v>
      </c>
      <c r="G6" s="129" t="s">
        <v>554</v>
      </c>
      <c r="H6" s="129" t="s">
        <v>555</v>
      </c>
      <c r="I6" s="129" t="s">
        <v>556</v>
      </c>
      <c r="J6" s="129" t="s">
        <v>554</v>
      </c>
      <c r="K6" s="129" t="s">
        <v>555</v>
      </c>
      <c r="L6" s="129" t="s">
        <v>556</v>
      </c>
    </row>
    <row r="7" spans="1:12" ht="20.65" customHeight="1">
      <c r="A7" s="52" t="s">
        <v>31</v>
      </c>
      <c r="B7" s="52" t="s">
        <v>32</v>
      </c>
      <c r="C7" s="52" t="s">
        <v>33</v>
      </c>
      <c r="D7" s="52" t="s">
        <v>34</v>
      </c>
      <c r="E7" s="52" t="s">
        <v>35</v>
      </c>
      <c r="F7" s="52" t="s">
        <v>36</v>
      </c>
      <c r="G7" s="52" t="s">
        <v>37</v>
      </c>
      <c r="H7" s="52" t="s">
        <v>38</v>
      </c>
      <c r="I7" s="52" t="s">
        <v>39</v>
      </c>
      <c r="J7" s="52" t="s">
        <v>161</v>
      </c>
      <c r="K7" s="52" t="s">
        <v>162</v>
      </c>
      <c r="L7" s="52" t="s">
        <v>163</v>
      </c>
    </row>
    <row r="8" spans="1:12" ht="41.25" customHeight="1">
      <c r="A8" s="167" t="s">
        <v>164</v>
      </c>
      <c r="B8" s="53" t="s">
        <v>165</v>
      </c>
      <c r="C8" s="22" t="s">
        <v>42</v>
      </c>
      <c r="D8" s="54">
        <f>G8+J8</f>
        <v>6614746.6204222087</v>
      </c>
      <c r="E8" s="54">
        <f>H8+K8</f>
        <v>5645464.7309102817</v>
      </c>
      <c r="F8" s="54">
        <f>I8+L8</f>
        <v>5245465.7309102798</v>
      </c>
      <c r="G8" s="54">
        <f ca="1">'поступ. и вып.'!D29</f>
        <v>6614746.6204222087</v>
      </c>
      <c r="H8" s="54">
        <f ca="1">'поступ. и вып.'!D77</f>
        <v>5645464.7309102817</v>
      </c>
      <c r="I8" s="54">
        <f ca="1">'поступ. и вып.'!D125</f>
        <v>5245465.7309102798</v>
      </c>
      <c r="J8" s="55"/>
      <c r="K8" s="55"/>
      <c r="L8" s="55"/>
    </row>
    <row r="9" spans="1:12" ht="54" customHeight="1">
      <c r="A9" s="10" t="s">
        <v>166</v>
      </c>
      <c r="B9" s="53" t="s">
        <v>167</v>
      </c>
      <c r="C9" s="22" t="s">
        <v>42</v>
      </c>
      <c r="D9" s="54">
        <f>G9+J9</f>
        <v>0</v>
      </c>
      <c r="E9" s="54">
        <f t="shared" ref="E9:F12" si="0">H9+K9</f>
        <v>0</v>
      </c>
      <c r="F9" s="54">
        <f t="shared" si="0"/>
        <v>0</v>
      </c>
      <c r="G9" s="55"/>
      <c r="H9" s="55"/>
      <c r="I9" s="55"/>
      <c r="J9" s="55"/>
      <c r="K9" s="55"/>
      <c r="L9" s="55"/>
    </row>
    <row r="10" spans="1:12" ht="38.25" customHeight="1">
      <c r="A10" s="10" t="s">
        <v>168</v>
      </c>
      <c r="B10" s="53" t="s">
        <v>169</v>
      </c>
      <c r="C10" s="55"/>
      <c r="D10" s="54">
        <f>G10+J10</f>
        <v>6614746.6204222087</v>
      </c>
      <c r="E10" s="54">
        <f t="shared" si="0"/>
        <v>5645464.7309102817</v>
      </c>
      <c r="F10" s="54">
        <f t="shared" si="0"/>
        <v>5245465.7309102798</v>
      </c>
      <c r="G10" s="55">
        <f>G8</f>
        <v>6614746.6204222087</v>
      </c>
      <c r="H10" s="55">
        <f>H8</f>
        <v>5645464.7309102817</v>
      </c>
      <c r="I10" s="55">
        <f>I8</f>
        <v>5245465.7309102798</v>
      </c>
      <c r="J10" s="55"/>
      <c r="K10" s="55"/>
      <c r="L10" s="55"/>
    </row>
    <row r="11" spans="1:12">
      <c r="A11" s="55" t="s">
        <v>66</v>
      </c>
      <c r="B11" s="55"/>
      <c r="C11" s="55"/>
      <c r="D11" s="54">
        <f>G11+J11</f>
        <v>0</v>
      </c>
      <c r="E11" s="54">
        <f t="shared" si="0"/>
        <v>0</v>
      </c>
      <c r="F11" s="54">
        <f t="shared" si="0"/>
        <v>0</v>
      </c>
      <c r="G11" s="55"/>
      <c r="H11" s="55"/>
      <c r="I11" s="55"/>
      <c r="J11" s="55"/>
      <c r="K11" s="55"/>
      <c r="L11" s="55"/>
    </row>
    <row r="12" spans="1:12">
      <c r="A12" s="55" t="s">
        <v>66</v>
      </c>
      <c r="B12" s="55"/>
      <c r="C12" s="55"/>
      <c r="D12" s="54">
        <f>G12+J12</f>
        <v>0</v>
      </c>
      <c r="E12" s="54">
        <f t="shared" si="0"/>
        <v>0</v>
      </c>
      <c r="F12" s="54">
        <f t="shared" si="0"/>
        <v>0</v>
      </c>
      <c r="G12" s="55"/>
      <c r="H12" s="55"/>
      <c r="I12" s="55"/>
      <c r="J12" s="55"/>
      <c r="K12" s="55"/>
      <c r="L12" s="55"/>
    </row>
    <row r="14" spans="1:12" ht="26.25" customHeight="1">
      <c r="A14" s="206" t="s">
        <v>184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</row>
    <row r="15" spans="1:12" ht="26.25" customHeight="1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</row>
    <row r="16" spans="1:12" ht="26.25" customHeight="1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</row>
    <row r="17" spans="1:12" ht="26.25" customHeight="1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</row>
    <row r="18" spans="1:12" ht="26.25" customHeight="1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</row>
    <row r="19" spans="1:12" ht="26.25" customHeight="1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</row>
  </sheetData>
  <autoFilter ref="A7:I7"/>
  <mergeCells count="10">
    <mergeCell ref="A14:L19"/>
    <mergeCell ref="G5:I5"/>
    <mergeCell ref="J5:L5"/>
    <mergeCell ref="A2:L2"/>
    <mergeCell ref="D3:L3"/>
    <mergeCell ref="G4:L4"/>
    <mergeCell ref="C3:C6"/>
    <mergeCell ref="B3:B6"/>
    <mergeCell ref="D4:F5"/>
    <mergeCell ref="A3:A6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zoomScaleSheetLayoutView="115" workbookViewId="0">
      <selection activeCell="A3" sqref="A3"/>
    </sheetView>
  </sheetViews>
  <sheetFormatPr defaultRowHeight="12.75"/>
  <cols>
    <col min="1" max="1" width="47" style="18" customWidth="1"/>
    <col min="2" max="2" width="11.1640625" style="18" customWidth="1"/>
    <col min="3" max="3" width="33.1640625" style="18" customWidth="1"/>
    <col min="4" max="4" width="21" style="18" customWidth="1"/>
    <col min="5" max="16384" width="9.33203125" style="18"/>
  </cols>
  <sheetData>
    <row r="1" spans="1:4" ht="21.75" customHeight="1">
      <c r="A1" s="17" t="s">
        <v>0</v>
      </c>
      <c r="C1" s="20" t="s">
        <v>171</v>
      </c>
    </row>
    <row r="2" spans="1:4" ht="34.5" customHeight="1">
      <c r="A2" s="208" t="s">
        <v>557</v>
      </c>
      <c r="B2" s="208"/>
      <c r="C2" s="208"/>
      <c r="D2" s="18" t="s">
        <v>185</v>
      </c>
    </row>
    <row r="3" spans="1:4" ht="45.75" customHeight="1">
      <c r="A3" s="52" t="s">
        <v>20</v>
      </c>
      <c r="B3" s="56" t="s">
        <v>21</v>
      </c>
      <c r="C3" s="40" t="s">
        <v>172</v>
      </c>
    </row>
    <row r="4" spans="1:4" ht="20.65" customHeight="1">
      <c r="A4" s="52" t="s">
        <v>31</v>
      </c>
      <c r="B4" s="52" t="s">
        <v>32</v>
      </c>
      <c r="C4" s="57" t="s">
        <v>33</v>
      </c>
    </row>
    <row r="5" spans="1:4" ht="22.5" customHeight="1">
      <c r="A5" s="10" t="s">
        <v>59</v>
      </c>
      <c r="B5" s="53" t="s">
        <v>175</v>
      </c>
      <c r="C5" s="22"/>
    </row>
    <row r="6" spans="1:4" ht="22.5" customHeight="1">
      <c r="A6" s="10" t="s">
        <v>60</v>
      </c>
      <c r="B6" s="53" t="s">
        <v>176</v>
      </c>
      <c r="C6" s="22"/>
    </row>
    <row r="7" spans="1:4" ht="22.5" customHeight="1">
      <c r="A7" s="10" t="s">
        <v>173</v>
      </c>
      <c r="B7" s="53" t="s">
        <v>177</v>
      </c>
      <c r="C7" s="55"/>
    </row>
    <row r="8" spans="1:4" ht="22.5" customHeight="1">
      <c r="A8" s="10" t="s">
        <v>174</v>
      </c>
      <c r="B8" s="53" t="s">
        <v>178</v>
      </c>
      <c r="C8" s="55"/>
    </row>
  </sheetData>
  <mergeCells count="1">
    <mergeCell ref="A2:C2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Index sheet</vt:lpstr>
      <vt:lpstr>заголов.</vt:lpstr>
      <vt:lpstr>цели, виды деят.</vt:lpstr>
      <vt:lpstr>услуги</vt:lpstr>
      <vt:lpstr>баланс.</vt:lpstr>
      <vt:lpstr>фин. сост.</vt:lpstr>
      <vt:lpstr>поступ. и вып.</vt:lpstr>
      <vt:lpstr>закупка ТРУ</vt:lpstr>
      <vt:lpstr>врем.</vt:lpstr>
      <vt:lpstr>спр.</vt:lpstr>
      <vt:lpstr>об. (210) 1</vt:lpstr>
      <vt:lpstr>об.(210) 2</vt:lpstr>
      <vt:lpstr>об. (210) 3</vt:lpstr>
      <vt:lpstr>об. (210) 4</vt:lpstr>
      <vt:lpstr>об. (220)</vt:lpstr>
      <vt:lpstr>об.(230)</vt:lpstr>
      <vt:lpstr>об. (240)</vt:lpstr>
      <vt:lpstr>об. (250)</vt:lpstr>
      <vt:lpstr>об. (260) 1</vt:lpstr>
      <vt:lpstr>об. (260) 2</vt:lpstr>
      <vt:lpstr>об. (260) 3</vt:lpstr>
      <vt:lpstr>об. (260) 4</vt:lpstr>
      <vt:lpstr>об. (260) 5</vt:lpstr>
      <vt:lpstr>об. (260) 6</vt:lpstr>
      <vt:lpstr>об. (260) 7</vt:lpstr>
      <vt:lpstr>об. (260) 8</vt:lpstr>
      <vt:lpstr>сведения о операциях</vt:lpstr>
      <vt:lpstr>___INDEX_SHEET___ASAP_Utilities</vt:lpstr>
      <vt:lpstr>баланс.!Заголовки_для_печати</vt:lpstr>
      <vt:lpstr>услуги!Заголовки_для_печати</vt:lpstr>
      <vt:lpstr>'фин. сост.'!Заголовки_для_печати</vt:lpstr>
      <vt:lpstr>врем.!Область_печати</vt:lpstr>
      <vt:lpstr>'закупка ТРУ'!Область_печати</vt:lpstr>
      <vt:lpstr>'поступ. и вып.'!Область_печати</vt:lpstr>
      <vt:lpstr>'сведения о операциях'!Область_печати</vt:lpstr>
      <vt:lpstr>спр.!Область_печати</vt:lpstr>
      <vt:lpstr>услуги!Область_печати</vt:lpstr>
      <vt:lpstr>'фин. сост.'!Область_печати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2018-01-05T17:39:22Z</cp:lastPrinted>
  <dcterms:created xsi:type="dcterms:W3CDTF">2006-09-16T00:00:00Z</dcterms:created>
  <dcterms:modified xsi:type="dcterms:W3CDTF">2019-02-04T15:43:49Z</dcterms:modified>
</cp:coreProperties>
</file>